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dinger.2\Box\GDSU Communications and web\Websites\GDSU\"/>
    </mc:Choice>
  </mc:AlternateContent>
  <xr:revisionPtr revIDLastSave="0" documentId="8_{0B872372-CC0F-4187-A15A-921896BF5688}" xr6:coauthVersionLast="46" xr6:coauthVersionMax="46" xr10:uidLastSave="{00000000-0000-0000-0000-000000000000}"/>
  <bookViews>
    <workbookView xWindow="-110" yWindow="-110" windowWidth="19420" windowHeight="11020" activeTab="1" xr2:uid="{00000000-000D-0000-FFFF-FFFF00000000}"/>
  </bookViews>
  <sheets>
    <sheet name="Academic Year" sheetId="4" r:id="rId1"/>
    <sheet name="Summer" sheetId="5" r:id="rId2"/>
  </sheets>
  <definedNames>
    <definedName name="April">#REF!</definedName>
    <definedName name="August">#REF!</definedName>
    <definedName name="December">#REF!</definedName>
    <definedName name="January">#REF!</definedName>
    <definedName name="July">#REF!</definedName>
    <definedName name="June">#REF!</definedName>
    <definedName name="March">#REF!</definedName>
    <definedName name="May">#REF!</definedName>
    <definedName name="November">#REF!</definedName>
    <definedName name="_xlnm.Print_Area" localSheetId="0">'Academic Year'!$A$1:$I$79</definedName>
  </definedNames>
  <calcPr calcId="191029"/>
  <customWorkbookViews>
    <customWorkbookView name="Administrator - Personal View" guid="{2DFFACE3-7988-43B3-930F-91EEF5CA4033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5" l="1"/>
  <c r="B48" i="5"/>
  <c r="B42" i="5"/>
  <c r="B36" i="5"/>
  <c r="E26" i="4" l="1"/>
  <c r="C26" i="4"/>
  <c r="F18" i="5" l="1"/>
  <c r="F19" i="5"/>
  <c r="F19" i="4"/>
  <c r="F21" i="4" s="1"/>
  <c r="F18" i="4"/>
  <c r="F21" i="5" l="1"/>
  <c r="C51" i="5"/>
  <c r="C50" i="5"/>
  <c r="C45" i="5"/>
  <c r="C44" i="5"/>
  <c r="F20" i="5"/>
  <c r="F20" i="4"/>
  <c r="B42" i="4" l="1"/>
  <c r="D26" i="5" l="1"/>
  <c r="F26" i="5" s="1"/>
  <c r="I17" i="5"/>
  <c r="K53" i="5"/>
  <c r="K52" i="5"/>
  <c r="K51" i="5"/>
  <c r="K50" i="5"/>
  <c r="K47" i="5"/>
  <c r="K46" i="5"/>
  <c r="K45" i="5"/>
  <c r="K44" i="5"/>
  <c r="K41" i="5"/>
  <c r="K40" i="5"/>
  <c r="K39" i="5"/>
  <c r="K35" i="5"/>
  <c r="K34" i="5"/>
  <c r="K33" i="5"/>
  <c r="I21" i="5"/>
  <c r="I20" i="5"/>
  <c r="B37" i="5" s="1"/>
  <c r="C52" i="5"/>
  <c r="L52" i="5" s="1"/>
  <c r="B49" i="5" l="1"/>
  <c r="C48" i="5" s="1"/>
  <c r="B55" i="5"/>
  <c r="C54" i="5" s="1"/>
  <c r="B43" i="5"/>
  <c r="C42" i="5" s="1"/>
  <c r="C40" i="5"/>
  <c r="L40" i="5" s="1"/>
  <c r="C35" i="5"/>
  <c r="L35" i="5" s="1"/>
  <c r="C36" i="5"/>
  <c r="L45" i="5"/>
  <c r="L50" i="5"/>
  <c r="C27" i="5"/>
  <c r="C34" i="5"/>
  <c r="L34" i="5" s="1"/>
  <c r="C39" i="5"/>
  <c r="L39" i="5" s="1"/>
  <c r="C53" i="5"/>
  <c r="L53" i="5" s="1"/>
  <c r="C32" i="5"/>
  <c r="C41" i="5"/>
  <c r="L41" i="5" s="1"/>
  <c r="C46" i="5"/>
  <c r="L46" i="5" s="1"/>
  <c r="L51" i="5"/>
  <c r="L44" i="5"/>
  <c r="C33" i="5"/>
  <c r="L33" i="5" s="1"/>
  <c r="C38" i="5"/>
  <c r="C47" i="5"/>
  <c r="L47" i="5" s="1"/>
  <c r="B78" i="4"/>
  <c r="L38" i="5" l="1"/>
  <c r="K38" i="5"/>
  <c r="L32" i="5"/>
  <c r="K32" i="5"/>
  <c r="I18" i="5"/>
  <c r="I21" i="4"/>
  <c r="I20" i="4"/>
  <c r="K77" i="4"/>
  <c r="K76" i="4"/>
  <c r="B72" i="4"/>
  <c r="K71" i="4"/>
  <c r="K70" i="4"/>
  <c r="B66" i="4"/>
  <c r="K65" i="4"/>
  <c r="K64" i="4"/>
  <c r="B60" i="4"/>
  <c r="K59" i="4"/>
  <c r="K58" i="4"/>
  <c r="B54" i="4"/>
  <c r="K53" i="4"/>
  <c r="K52" i="4"/>
  <c r="B48" i="4"/>
  <c r="K47" i="4"/>
  <c r="K46" i="4"/>
  <c r="K41" i="4"/>
  <c r="K40" i="4"/>
  <c r="B36" i="4"/>
  <c r="I17" i="4" s="1"/>
  <c r="K35" i="4"/>
  <c r="K34" i="4"/>
  <c r="E28" i="5" l="1"/>
  <c r="E29" i="5" s="1"/>
  <c r="C28" i="5"/>
  <c r="B29" i="5" s="1"/>
  <c r="B79" i="4"/>
  <c r="C78" i="4" s="1"/>
  <c r="B43" i="4"/>
  <c r="C42" i="4" s="1"/>
  <c r="B61" i="4"/>
  <c r="C60" i="4" s="1"/>
  <c r="B55" i="4"/>
  <c r="C54" i="4" s="1"/>
  <c r="B37" i="4"/>
  <c r="B49" i="4"/>
  <c r="C48" i="4" s="1"/>
  <c r="C69" i="4"/>
  <c r="L69" i="4" s="1"/>
  <c r="C38" i="4"/>
  <c r="K69" i="4"/>
  <c r="C52" i="4"/>
  <c r="L52" i="4" s="1"/>
  <c r="C47" i="4"/>
  <c r="L47" i="4" s="1"/>
  <c r="C64" i="4"/>
  <c r="L64" i="4" s="1"/>
  <c r="C76" i="4"/>
  <c r="L76" i="4" s="1"/>
  <c r="B73" i="4"/>
  <c r="C72" i="4" s="1"/>
  <c r="B67" i="4"/>
  <c r="C66" i="4" s="1"/>
  <c r="C33" i="4"/>
  <c r="C35" i="4"/>
  <c r="L35" i="4" s="1"/>
  <c r="C40" i="4"/>
  <c r="L40" i="4" s="1"/>
  <c r="C57" i="4"/>
  <c r="C59" i="4"/>
  <c r="L59" i="4" s="1"/>
  <c r="C62" i="4"/>
  <c r="C71" i="4"/>
  <c r="L71" i="4" s="1"/>
  <c r="C45" i="4"/>
  <c r="C50" i="4"/>
  <c r="C74" i="4"/>
  <c r="G26" i="4"/>
  <c r="C27" i="4" s="1"/>
  <c r="C32" i="4"/>
  <c r="C41" i="4"/>
  <c r="L41" i="4" s="1"/>
  <c r="C46" i="4"/>
  <c r="L46" i="4" s="1"/>
  <c r="C51" i="4"/>
  <c r="C56" i="4"/>
  <c r="C65" i="4"/>
  <c r="L65" i="4" s="1"/>
  <c r="C70" i="4"/>
  <c r="L70" i="4" s="1"/>
  <c r="C75" i="4"/>
  <c r="C34" i="4"/>
  <c r="L34" i="4" s="1"/>
  <c r="C39" i="4"/>
  <c r="C44" i="4"/>
  <c r="C53" i="4"/>
  <c r="L53" i="4" s="1"/>
  <c r="C58" i="4"/>
  <c r="L58" i="4" s="1"/>
  <c r="C63" i="4"/>
  <c r="C68" i="4"/>
  <c r="C77" i="4"/>
  <c r="L77" i="4" s="1"/>
  <c r="C36" i="4" l="1"/>
  <c r="I18" i="4"/>
  <c r="G28" i="5"/>
  <c r="F30" i="5"/>
  <c r="L38" i="4"/>
  <c r="K38" i="4"/>
  <c r="L63" i="4"/>
  <c r="K63" i="4"/>
  <c r="L39" i="4"/>
  <c r="K39" i="4"/>
  <c r="L50" i="4"/>
  <c r="K50" i="4"/>
  <c r="L62" i="4"/>
  <c r="K62" i="4"/>
  <c r="L45" i="4"/>
  <c r="K45" i="4"/>
  <c r="L33" i="4"/>
  <c r="K33" i="4"/>
  <c r="L56" i="4"/>
  <c r="K56" i="4"/>
  <c r="L32" i="4"/>
  <c r="K32" i="4"/>
  <c r="L57" i="4"/>
  <c r="K57" i="4"/>
  <c r="L44" i="4"/>
  <c r="K44" i="4"/>
  <c r="L75" i="4"/>
  <c r="K75" i="4"/>
  <c r="L51" i="4"/>
  <c r="K51" i="4"/>
  <c r="K68" i="4"/>
  <c r="L68" i="4"/>
  <c r="L74" i="4"/>
  <c r="K74" i="4"/>
  <c r="E28" i="4" l="1"/>
  <c r="E29" i="4" s="1"/>
  <c r="C28" i="4"/>
  <c r="B29" i="4" l="1"/>
  <c r="F30" i="4"/>
  <c r="G28" i="4"/>
</calcChain>
</file>

<file path=xl/sharedStrings.xml><?xml version="1.0" encoding="utf-8"?>
<sst xmlns="http://schemas.openxmlformats.org/spreadsheetml/2006/main" count="130" uniqueCount="59">
  <si>
    <t>Name:</t>
  </si>
  <si>
    <t>Employee ID:</t>
  </si>
  <si>
    <t>Home College:</t>
  </si>
  <si>
    <t>Month</t>
  </si>
  <si>
    <t>% of Time</t>
  </si>
  <si>
    <t>Org.</t>
  </si>
  <si>
    <t>Fund</t>
  </si>
  <si>
    <t>Account</t>
  </si>
  <si>
    <t>August</t>
  </si>
  <si>
    <t>Project</t>
  </si>
  <si>
    <t>Program</t>
  </si>
  <si>
    <t>Base Salary:</t>
  </si>
  <si>
    <t>Monthly Pay  Rate (1/9)</t>
  </si>
  <si>
    <t>December</t>
  </si>
  <si>
    <t>January</t>
  </si>
  <si>
    <t>March</t>
  </si>
  <si>
    <t>May</t>
  </si>
  <si>
    <t>Summer ODP</t>
  </si>
  <si>
    <t>Total ODP</t>
  </si>
  <si>
    <t>Maximum ODP (3/9):</t>
  </si>
  <si>
    <t>Max ODP from external grant/contract funds (may not exceed 2.5/9):</t>
  </si>
  <si>
    <t>Max ODP from University funds (may not exceed 2/9):</t>
  </si>
  <si>
    <t>Total OSP ODP</t>
  </si>
  <si>
    <t>Total Univ ODP</t>
  </si>
  <si>
    <t>Total Requested ODP</t>
  </si>
  <si>
    <t>UNIV</t>
  </si>
  <si>
    <t>OSP</t>
  </si>
  <si>
    <t>Academic ODP</t>
  </si>
  <si>
    <t>Total Funding</t>
  </si>
  <si>
    <t>Description of Service Performed:</t>
  </si>
  <si>
    <t>User Def</t>
  </si>
  <si>
    <t>June</t>
  </si>
  <si>
    <t>July</t>
  </si>
  <si>
    <t># Days</t>
  </si>
  <si>
    <t>July
Eligible (20)</t>
  </si>
  <si>
    <t>June
Eligible (20)</t>
  </si>
  <si>
    <t>Daily Rate</t>
  </si>
  <si>
    <t>Total Eligible ODP</t>
  </si>
  <si>
    <t>HRA#</t>
  </si>
  <si>
    <t>Payment Amount</t>
  </si>
  <si>
    <t>Off Duty Pay Calculation and Limit Summary</t>
  </si>
  <si>
    <t>Enter chartfield(s) for each month ("Unhide" for additional chartfield rows):</t>
  </si>
  <si>
    <t>Enter Base Salary to begin calculation:</t>
  </si>
  <si>
    <r>
      <t xml:space="preserve">Enter number of eligible days worked each month (See </t>
    </r>
    <r>
      <rPr>
        <b/>
        <u/>
        <sz val="11"/>
        <color rgb="FF0000FF"/>
        <rFont val="Calibri"/>
        <family val="2"/>
        <scheme val="minor"/>
      </rPr>
      <t>ODP Calendar</t>
    </r>
    <r>
      <rPr>
        <b/>
        <sz val="11"/>
        <rFont val="Calibri"/>
        <family val="2"/>
        <scheme val="minor"/>
      </rPr>
      <t xml:space="preserve"> for details):</t>
    </r>
  </si>
  <si>
    <t>Amount Eligible:</t>
  </si>
  <si>
    <t xml:space="preserve">Department: </t>
  </si>
  <si>
    <t>Payment Total</t>
  </si>
  <si>
    <t>June Eligible (20)</t>
  </si>
  <si>
    <t>July Eligible (20)</t>
  </si>
  <si>
    <t>August
Eligible (10)</t>
  </si>
  <si>
    <t>August Eligible (10)</t>
  </si>
  <si>
    <t>May 
Eligible (10)</t>
  </si>
  <si>
    <t>May Eligible (10)</t>
  </si>
  <si>
    <t>November
Eligible (0)</t>
  </si>
  <si>
    <t>December Eligible (12)</t>
  </si>
  <si>
    <t>January      Eligible (5)</t>
  </si>
  <si>
    <t>February Eligible (1)</t>
  </si>
  <si>
    <t>March Eligible (1)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</si>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</sst>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0329"/>
        <bgColor indexed="64"/>
      </patternFill>
    </fill>
    <fill>
      <patternFill patternType="solid">
        <fgColor rgb="FFFD8BA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5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73">
    <xf numFmtId="0" fontId="0" fillId="0" borderId="0" xfId="0"/>
    <xf numFmtId="0" fontId="2" fillId="2" borderId="0" xfId="0" applyFont="1" applyFill="1" applyAlignment="1" applyProtection="1">
      <alignment horizontal="center"/>
    </xf>
    <xf numFmtId="2" fontId="0" fillId="2" borderId="0" xfId="0" applyNumberFormat="1" applyFont="1" applyFill="1" applyAlignment="1" applyProtection="1">
      <alignment horizontal="center"/>
    </xf>
    <xf numFmtId="44" fontId="1" fillId="2" borderId="0" xfId="1" applyFont="1" applyFill="1" applyBorder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2" fillId="2" borderId="0" xfId="0" applyFont="1" applyFill="1" applyBorder="1" applyAlignment="1" applyProtection="1">
      <alignment horizontal="right" vertical="center"/>
    </xf>
    <xf numFmtId="0" fontId="0" fillId="0" borderId="0" xfId="0" applyProtection="1"/>
    <xf numFmtId="0" fontId="0" fillId="0" borderId="0" xfId="0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left" vertical="top" shrinkToFit="1"/>
    </xf>
    <xf numFmtId="0" fontId="4" fillId="2" borderId="0" xfId="0" applyFont="1" applyFill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2" borderId="0" xfId="0" applyFill="1" applyBorder="1" applyProtection="1"/>
    <xf numFmtId="0" fontId="2" fillId="2" borderId="0" xfId="0" applyFont="1" applyFill="1" applyBorder="1" applyProtection="1"/>
    <xf numFmtId="44" fontId="1" fillId="2" borderId="0" xfId="1" applyFont="1" applyFill="1" applyProtection="1"/>
    <xf numFmtId="0" fontId="2" fillId="0" borderId="0" xfId="0" applyFont="1" applyBorder="1" applyProtection="1"/>
    <xf numFmtId="0" fontId="0" fillId="0" borderId="0" xfId="0" applyBorder="1" applyProtection="1"/>
    <xf numFmtId="44" fontId="0" fillId="0" borderId="0" xfId="0" applyNumberFormat="1" applyProtection="1"/>
    <xf numFmtId="2" fontId="0" fillId="0" borderId="0" xfId="0" applyNumberFormat="1" applyFill="1" applyBorder="1" applyAlignment="1" applyProtection="1">
      <alignment horizontal="center"/>
    </xf>
    <xf numFmtId="0" fontId="0" fillId="7" borderId="2" xfId="0" applyFill="1" applyBorder="1" applyProtection="1"/>
    <xf numFmtId="0" fontId="0" fillId="7" borderId="7" xfId="0" applyFill="1" applyBorder="1" applyProtection="1"/>
    <xf numFmtId="0" fontId="0" fillId="7" borderId="8" xfId="0" applyFill="1" applyBorder="1" applyProtection="1"/>
    <xf numFmtId="0" fontId="0" fillId="7" borderId="10" xfId="0" applyFill="1" applyBorder="1" applyProtection="1"/>
    <xf numFmtId="0" fontId="2" fillId="2" borderId="0" xfId="0" applyFont="1" applyFill="1" applyBorder="1" applyAlignment="1" applyProtection="1">
      <alignment horizontal="center" wrapText="1"/>
    </xf>
    <xf numFmtId="0" fontId="6" fillId="0" borderId="0" xfId="3" applyFill="1" applyBorder="1" applyAlignment="1" applyProtection="1">
      <alignment horizontal="center" vertical="top" wrapText="1"/>
      <protection locked="0"/>
    </xf>
    <xf numFmtId="0" fontId="3" fillId="2" borderId="0" xfId="0" applyFont="1" applyFill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0" fontId="2" fillId="6" borderId="4" xfId="0" applyFont="1" applyFill="1" applyBorder="1" applyAlignment="1" applyProtection="1">
      <alignment horizontal="center"/>
    </xf>
    <xf numFmtId="0" fontId="2" fillId="6" borderId="6" xfId="0" applyFont="1" applyFill="1" applyBorder="1" applyAlignment="1" applyProtection="1">
      <alignment horizontal="center"/>
    </xf>
    <xf numFmtId="0" fontId="0" fillId="7" borderId="4" xfId="0" applyFill="1" applyBorder="1" applyProtection="1"/>
    <xf numFmtId="0" fontId="0" fillId="7" borderId="6" xfId="0" applyFill="1" applyBorder="1" applyProtection="1"/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0" fontId="8" fillId="2" borderId="0" xfId="0" applyFont="1" applyFill="1" applyProtection="1"/>
    <xf numFmtId="0" fontId="0" fillId="4" borderId="0" xfId="0" applyFill="1" applyBorder="1" applyProtection="1"/>
    <xf numFmtId="0" fontId="0" fillId="4" borderId="21" xfId="0" applyFill="1" applyBorder="1" applyProtection="1"/>
    <xf numFmtId="0" fontId="0" fillId="4" borderId="22" xfId="0" applyFill="1" applyBorder="1" applyProtection="1"/>
    <xf numFmtId="0" fontId="0" fillId="3" borderId="0" xfId="0" applyFill="1" applyBorder="1" applyProtection="1"/>
    <xf numFmtId="0" fontId="6" fillId="0" borderId="0" xfId="3" applyFill="1" applyBorder="1" applyProtection="1">
      <protection locked="0"/>
    </xf>
    <xf numFmtId="0" fontId="0" fillId="4" borderId="24" xfId="0" applyFill="1" applyBorder="1" applyProtection="1"/>
    <xf numFmtId="9" fontId="1" fillId="4" borderId="21" xfId="2" applyNumberFormat="1" applyFont="1" applyFill="1" applyBorder="1" applyProtection="1"/>
    <xf numFmtId="44" fontId="1" fillId="0" borderId="26" xfId="1" applyFont="1" applyFill="1" applyBorder="1" applyProtection="1">
      <protection locked="0"/>
    </xf>
    <xf numFmtId="44" fontId="1" fillId="0" borderId="13" xfId="1" applyFont="1" applyFill="1" applyBorder="1" applyProtection="1">
      <protection locked="0"/>
    </xf>
    <xf numFmtId="44" fontId="1" fillId="0" borderId="6" xfId="1" applyFont="1" applyFill="1" applyBorder="1" applyProtection="1">
      <protection locked="0"/>
    </xf>
    <xf numFmtId="0" fontId="8" fillId="4" borderId="29" xfId="0" applyFont="1" applyFill="1" applyBorder="1" applyAlignment="1" applyProtection="1">
      <alignment horizontal="right" vertical="center"/>
    </xf>
    <xf numFmtId="0" fontId="9" fillId="4" borderId="30" xfId="0" applyFont="1" applyFill="1" applyBorder="1" applyAlignment="1" applyProtection="1">
      <alignment horizontal="right" vertical="center"/>
    </xf>
    <xf numFmtId="0" fontId="9" fillId="4" borderId="29" xfId="0" applyFont="1" applyFill="1" applyBorder="1" applyAlignment="1" applyProtection="1">
      <alignment horizontal="right" vertical="center"/>
    </xf>
    <xf numFmtId="0" fontId="0" fillId="3" borderId="2" xfId="0" applyFill="1" applyBorder="1" applyProtection="1"/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horizontal="right"/>
    </xf>
    <xf numFmtId="0" fontId="0" fillId="3" borderId="8" xfId="0" applyFill="1" applyBorder="1" applyProtection="1"/>
    <xf numFmtId="0" fontId="0" fillId="3" borderId="9" xfId="0" applyFill="1" applyBorder="1" applyProtection="1"/>
    <xf numFmtId="0" fontId="2" fillId="3" borderId="9" xfId="0" applyFont="1" applyFill="1" applyBorder="1" applyProtection="1"/>
    <xf numFmtId="0" fontId="2" fillId="3" borderId="9" xfId="0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right" vertical="center"/>
    </xf>
    <xf numFmtId="0" fontId="6" fillId="3" borderId="2" xfId="3" applyFill="1" applyBorder="1" applyAlignment="1" applyProtection="1">
      <alignment horizontal="center" vertical="top" wrapText="1"/>
      <protection locked="0"/>
    </xf>
    <xf numFmtId="0" fontId="7" fillId="3" borderId="0" xfId="0" applyFont="1" applyFill="1" applyBorder="1" applyAlignment="1" applyProtection="1">
      <alignment horizontal="right" vertical="center"/>
    </xf>
    <xf numFmtId="0" fontId="6" fillId="3" borderId="8" xfId="3" applyFill="1" applyBorder="1" applyAlignment="1" applyProtection="1">
      <alignment horizontal="center" vertical="top" wrapText="1"/>
      <protection locked="0"/>
    </xf>
    <xf numFmtId="0" fontId="11" fillId="8" borderId="31" xfId="0" applyFont="1" applyFill="1" applyBorder="1" applyAlignment="1" applyProtection="1">
      <alignment horizontal="center"/>
    </xf>
    <xf numFmtId="0" fontId="11" fillId="8" borderId="32" xfId="0" applyFont="1" applyFill="1" applyBorder="1" applyAlignment="1" applyProtection="1">
      <alignment horizontal="center"/>
    </xf>
    <xf numFmtId="0" fontId="11" fillId="8" borderId="33" xfId="0" applyFont="1" applyFill="1" applyBorder="1" applyAlignment="1" applyProtection="1">
      <alignment horizontal="center"/>
    </xf>
    <xf numFmtId="0" fontId="2" fillId="9" borderId="1" xfId="0" applyFont="1" applyFill="1" applyBorder="1" applyAlignment="1" applyProtection="1">
      <alignment horizontal="center"/>
    </xf>
    <xf numFmtId="0" fontId="1" fillId="0" borderId="18" xfId="0" applyFont="1" applyFill="1" applyBorder="1" applyProtection="1">
      <protection locked="0"/>
    </xf>
    <xf numFmtId="0" fontId="1" fillId="3" borderId="18" xfId="0" applyFont="1" applyFill="1" applyBorder="1" applyProtection="1"/>
    <xf numFmtId="0" fontId="1" fillId="0" borderId="18" xfId="3" applyFont="1" applyFill="1" applyBorder="1" applyProtection="1">
      <protection locked="0"/>
    </xf>
    <xf numFmtId="0" fontId="1" fillId="0" borderId="19" xfId="3" applyFont="1" applyFill="1" applyBorder="1" applyProtection="1">
      <protection locked="0"/>
    </xf>
    <xf numFmtId="0" fontId="1" fillId="0" borderId="1" xfId="3" quotePrefix="1" applyFont="1" applyFill="1" applyBorder="1" applyProtection="1">
      <protection locked="0"/>
    </xf>
    <xf numFmtId="49" fontId="1" fillId="0" borderId="1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 applyProtection="1"/>
    <xf numFmtId="0" fontId="1" fillId="0" borderId="1" xfId="3" applyFont="1" applyFill="1" applyBorder="1" applyProtection="1">
      <protection locked="0"/>
    </xf>
    <xf numFmtId="0" fontId="1" fillId="0" borderId="20" xfId="3" applyFont="1" applyFill="1" applyBorder="1" applyProtection="1">
      <protection locked="0"/>
    </xf>
    <xf numFmtId="0" fontId="1" fillId="0" borderId="3" xfId="3" applyFont="1" applyFill="1" applyBorder="1" applyProtection="1">
      <protection locked="0"/>
    </xf>
    <xf numFmtId="49" fontId="1" fillId="0" borderId="3" xfId="3" applyNumberFormat="1" applyFont="1" applyFill="1" applyBorder="1" applyAlignment="1" applyProtection="1">
      <alignment horizontal="right"/>
      <protection locked="0"/>
    </xf>
    <xf numFmtId="0" fontId="1" fillId="3" borderId="3" xfId="0" applyFont="1" applyFill="1" applyBorder="1" applyProtection="1"/>
    <xf numFmtId="0" fontId="1" fillId="0" borderId="25" xfId="3" applyFont="1" applyFill="1" applyBorder="1" applyProtection="1">
      <protection locked="0"/>
    </xf>
    <xf numFmtId="49" fontId="1" fillId="0" borderId="1" xfId="3" applyNumberFormat="1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center"/>
    </xf>
    <xf numFmtId="49" fontId="0" fillId="0" borderId="34" xfId="0" applyNumberFormat="1" applyFont="1" applyFill="1" applyBorder="1" applyAlignment="1" applyProtection="1">
      <alignment horizontal="right"/>
      <protection locked="0"/>
    </xf>
    <xf numFmtId="49" fontId="0" fillId="0" borderId="1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Fill="1" applyBorder="1" applyProtection="1">
      <protection locked="0"/>
    </xf>
    <xf numFmtId="0" fontId="1" fillId="0" borderId="1" xfId="0" quotePrefix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20" xfId="0" applyFont="1" applyFill="1" applyBorder="1" applyProtection="1">
      <protection locked="0"/>
    </xf>
    <xf numFmtId="0" fontId="1" fillId="0" borderId="11" xfId="0" quotePrefix="1" applyFont="1" applyFill="1" applyBorder="1" applyProtection="1">
      <protection locked="0"/>
    </xf>
    <xf numFmtId="0" fontId="1" fillId="3" borderId="11" xfId="0" applyFont="1" applyFill="1" applyBorder="1" applyProtection="1"/>
    <xf numFmtId="0" fontId="1" fillId="0" borderId="11" xfId="0" applyFont="1" applyFill="1" applyBorder="1" applyProtection="1">
      <protection locked="0"/>
    </xf>
    <xf numFmtId="0" fontId="1" fillId="0" borderId="23" xfId="0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49" fontId="1" fillId="0" borderId="3" xfId="0" applyNumberFormat="1" applyFont="1" applyFill="1" applyBorder="1" applyAlignment="1" applyProtection="1">
      <alignment horizontal="right"/>
      <protection locked="0"/>
    </xf>
    <xf numFmtId="0" fontId="1" fillId="0" borderId="25" xfId="0" applyFont="1" applyFill="1" applyBorder="1" applyProtection="1">
      <protection locked="0"/>
    </xf>
    <xf numFmtId="49" fontId="0" fillId="0" borderId="1" xfId="0" quotePrefix="1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Protection="1"/>
    <xf numFmtId="0" fontId="0" fillId="0" borderId="0" xfId="0" applyFont="1" applyProtection="1"/>
    <xf numFmtId="0" fontId="2" fillId="2" borderId="0" xfId="0" applyFont="1" applyFill="1" applyAlignment="1" applyProtection="1">
      <alignment horizontal="right"/>
    </xf>
    <xf numFmtId="0" fontId="0" fillId="0" borderId="0" xfId="3" applyFont="1" applyFill="1" applyBorder="1" applyAlignment="1" applyProtection="1">
      <protection locked="0"/>
    </xf>
    <xf numFmtId="0" fontId="2" fillId="2" borderId="0" xfId="0" applyFont="1" applyFill="1" applyProtection="1"/>
    <xf numFmtId="0" fontId="0" fillId="0" borderId="0" xfId="3" applyFont="1" applyFill="1" applyBorder="1" applyAlignment="1" applyProtection="1">
      <alignment vertical="top" wrapText="1"/>
      <protection locked="0"/>
    </xf>
    <xf numFmtId="0" fontId="0" fillId="3" borderId="2" xfId="0" applyFont="1" applyFill="1" applyBorder="1" applyProtection="1"/>
    <xf numFmtId="0" fontId="0" fillId="3" borderId="0" xfId="0" applyFont="1" applyFill="1" applyBorder="1" applyProtection="1"/>
    <xf numFmtId="44" fontId="0" fillId="0" borderId="14" xfId="1" applyNumberFormat="1" applyFont="1" applyFill="1" applyBorder="1" applyProtection="1">
      <protection locked="0"/>
    </xf>
    <xf numFmtId="0" fontId="0" fillId="3" borderId="0" xfId="3" applyFont="1" applyFill="1" applyBorder="1" applyAlignment="1" applyProtection="1">
      <alignment horizontal="center" vertical="top" wrapText="1"/>
      <protection locked="0"/>
    </xf>
    <xf numFmtId="0" fontId="0" fillId="0" borderId="0" xfId="3" applyFont="1" applyFill="1" applyBorder="1" applyAlignment="1" applyProtection="1">
      <alignment horizontal="center" vertical="top" wrapText="1"/>
      <protection locked="0"/>
    </xf>
    <xf numFmtId="0" fontId="0" fillId="2" borderId="0" xfId="0" applyFont="1" applyFill="1" applyBorder="1" applyProtection="1"/>
    <xf numFmtId="0" fontId="0" fillId="3" borderId="2" xfId="3" applyFont="1" applyFill="1" applyBorder="1" applyAlignment="1" applyProtection="1">
      <alignment horizontal="center" vertical="top" wrapText="1"/>
      <protection locked="0"/>
    </xf>
    <xf numFmtId="2" fontId="1" fillId="0" borderId="1" xfId="3" applyNumberFormat="1" applyFont="1" applyFill="1" applyBorder="1" applyAlignment="1" applyProtection="1">
      <alignment horizontal="center"/>
      <protection locked="0"/>
    </xf>
    <xf numFmtId="2" fontId="1" fillId="0" borderId="0" xfId="3" applyNumberFormat="1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44" fontId="1" fillId="0" borderId="0" xfId="0" applyNumberFormat="1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0" borderId="0" xfId="3" applyFont="1" applyFill="1" applyBorder="1" applyAlignment="1" applyProtection="1">
      <alignment horizontal="center" vertical="top" wrapText="1"/>
      <protection locked="0"/>
    </xf>
    <xf numFmtId="44" fontId="1" fillId="0" borderId="13" xfId="1" applyFont="1" applyFill="1" applyBorder="1" applyProtection="1">
      <protection hidden="1"/>
    </xf>
    <xf numFmtId="44" fontId="1" fillId="3" borderId="27" xfId="1" applyFont="1" applyFill="1" applyBorder="1" applyProtection="1">
      <protection hidden="1"/>
    </xf>
    <xf numFmtId="44" fontId="1" fillId="3" borderId="6" xfId="1" applyFont="1" applyFill="1" applyBorder="1" applyProtection="1">
      <protection hidden="1"/>
    </xf>
    <xf numFmtId="9" fontId="1" fillId="3" borderId="18" xfId="2" applyNumberFormat="1" applyFont="1" applyFill="1" applyBorder="1" applyProtection="1">
      <protection hidden="1"/>
    </xf>
    <xf numFmtId="9" fontId="1" fillId="3" borderId="1" xfId="2" applyNumberFormat="1" applyFont="1" applyFill="1" applyBorder="1" applyProtection="1">
      <protection hidden="1"/>
    </xf>
    <xf numFmtId="9" fontId="1" fillId="3" borderId="11" xfId="2" applyNumberFormat="1" applyFont="1" applyFill="1" applyBorder="1" applyProtection="1">
      <protection hidden="1"/>
    </xf>
    <xf numFmtId="9" fontId="1" fillId="3" borderId="3" xfId="2" applyNumberFormat="1" applyFont="1" applyFill="1" applyBorder="1" applyProtection="1">
      <protection hidden="1"/>
    </xf>
    <xf numFmtId="2" fontId="1" fillId="3" borderId="1" xfId="2" applyNumberFormat="1" applyFont="1" applyFill="1" applyBorder="1" applyAlignment="1" applyProtection="1">
      <alignment horizontal="center"/>
      <protection hidden="1"/>
    </xf>
    <xf numFmtId="2" fontId="0" fillId="3" borderId="1" xfId="0" applyNumberFormat="1" applyFont="1" applyFill="1" applyBorder="1" applyAlignment="1" applyProtection="1">
      <alignment horizontal="center"/>
      <protection hidden="1"/>
    </xf>
    <xf numFmtId="2" fontId="0" fillId="3" borderId="1" xfId="0" applyNumberFormat="1" applyFill="1" applyBorder="1" applyAlignment="1" applyProtection="1">
      <alignment horizontal="center"/>
      <protection hidden="1"/>
    </xf>
    <xf numFmtId="44" fontId="0" fillId="3" borderId="11" xfId="1" applyFont="1" applyFill="1" applyBorder="1" applyProtection="1">
      <protection hidden="1"/>
    </xf>
    <xf numFmtId="44" fontId="0" fillId="3" borderId="1" xfId="1" applyFont="1" applyFill="1" applyBorder="1" applyProtection="1">
      <protection hidden="1"/>
    </xf>
    <xf numFmtId="44" fontId="1" fillId="3" borderId="1" xfId="1" applyFont="1" applyFill="1" applyBorder="1" applyProtection="1">
      <protection hidden="1"/>
    </xf>
    <xf numFmtId="44" fontId="0" fillId="3" borderId="7" xfId="1" applyFont="1" applyFill="1" applyBorder="1" applyProtection="1">
      <protection hidden="1"/>
    </xf>
    <xf numFmtId="44" fontId="2" fillId="3" borderId="7" xfId="1" applyFont="1" applyFill="1" applyBorder="1" applyProtection="1">
      <protection hidden="1"/>
    </xf>
    <xf numFmtId="44" fontId="1" fillId="3" borderId="7" xfId="1" applyFont="1" applyFill="1" applyBorder="1" applyProtection="1">
      <protection hidden="1"/>
    </xf>
    <xf numFmtId="2" fontId="0" fillId="3" borderId="10" xfId="0" applyNumberFormat="1" applyFill="1" applyBorder="1" applyProtection="1"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44" fontId="1" fillId="0" borderId="26" xfId="1" applyFont="1" applyFill="1" applyBorder="1" applyProtection="1">
      <protection locked="0" hidden="1"/>
    </xf>
    <xf numFmtId="44" fontId="1" fillId="0" borderId="13" xfId="1" applyFont="1" applyFill="1" applyBorder="1" applyProtection="1">
      <protection locked="0" hidden="1"/>
    </xf>
    <xf numFmtId="44" fontId="1" fillId="0" borderId="10" xfId="1" applyFont="1" applyFill="1" applyBorder="1" applyProtection="1">
      <protection locked="0" hidden="1"/>
    </xf>
    <xf numFmtId="44" fontId="1" fillId="0" borderId="6" xfId="1" applyFont="1" applyFill="1" applyBorder="1" applyProtection="1">
      <protection locked="0" hidden="1"/>
    </xf>
    <xf numFmtId="44" fontId="0" fillId="0" borderId="26" xfId="1" applyFont="1" applyFill="1" applyBorder="1" applyProtection="1">
      <protection locked="0" hidden="1"/>
    </xf>
    <xf numFmtId="0" fontId="0" fillId="4" borderId="21" xfId="0" applyFill="1" applyBorder="1" applyAlignment="1" applyProtection="1">
      <alignment horizontal="center"/>
    </xf>
    <xf numFmtId="9" fontId="12" fillId="4" borderId="0" xfId="2" applyNumberFormat="1" applyFont="1" applyFill="1" applyBorder="1" applyAlignment="1" applyProtection="1">
      <alignment horizontal="left"/>
      <protection hidden="1"/>
    </xf>
    <xf numFmtId="0" fontId="0" fillId="0" borderId="5" xfId="0" applyFill="1" applyBorder="1" applyAlignment="1" applyProtection="1">
      <alignment horizontal="center"/>
    </xf>
    <xf numFmtId="0" fontId="11" fillId="8" borderId="15" xfId="0" applyFont="1" applyFill="1" applyBorder="1" applyAlignment="1" applyProtection="1">
      <alignment horizontal="center"/>
    </xf>
    <xf numFmtId="0" fontId="11" fillId="8" borderId="16" xfId="0" applyFont="1" applyFill="1" applyBorder="1" applyAlignment="1" applyProtection="1">
      <alignment horizontal="center"/>
    </xf>
    <xf numFmtId="0" fontId="11" fillId="8" borderId="17" xfId="0" applyFont="1" applyFill="1" applyBorder="1" applyAlignment="1" applyProtection="1">
      <alignment horizontal="center"/>
    </xf>
    <xf numFmtId="0" fontId="13" fillId="4" borderId="28" xfId="0" applyFont="1" applyFill="1" applyBorder="1" applyAlignment="1" applyProtection="1">
      <alignment horizontal="center" vertical="top"/>
    </xf>
    <xf numFmtId="0" fontId="13" fillId="4" borderId="29" xfId="0" applyFont="1" applyFill="1" applyBorder="1" applyAlignment="1" applyProtection="1">
      <alignment horizontal="center" vertical="top"/>
    </xf>
    <xf numFmtId="9" fontId="12" fillId="4" borderId="5" xfId="2" applyFont="1" applyFill="1" applyBorder="1" applyAlignment="1" applyProtection="1">
      <alignment horizontal="left"/>
      <protection hidden="1"/>
    </xf>
    <xf numFmtId="9" fontId="12" fillId="4" borderId="6" xfId="2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center"/>
    </xf>
    <xf numFmtId="9" fontId="12" fillId="4" borderId="0" xfId="2" applyFont="1" applyFill="1" applyBorder="1" applyAlignment="1" applyProtection="1">
      <alignment horizontal="left"/>
      <protection hidden="1"/>
    </xf>
    <xf numFmtId="0" fontId="0" fillId="4" borderId="0" xfId="0" applyFill="1" applyBorder="1" applyAlignment="1" applyProtection="1">
      <alignment horizontal="center"/>
    </xf>
    <xf numFmtId="0" fontId="12" fillId="2" borderId="21" xfId="0" applyFont="1" applyFill="1" applyBorder="1" applyAlignment="1" applyProtection="1">
      <alignment horizontal="left"/>
      <protection hidden="1"/>
    </xf>
    <xf numFmtId="0" fontId="12" fillId="2" borderId="5" xfId="0" applyFont="1" applyFill="1" applyBorder="1" applyAlignment="1" applyProtection="1">
      <alignment horizontal="left"/>
      <protection hidden="1"/>
    </xf>
    <xf numFmtId="0" fontId="0" fillId="0" borderId="12" xfId="3" applyFont="1" applyFill="1" applyBorder="1" applyAlignment="1" applyProtection="1">
      <alignment horizontal="left"/>
      <protection locked="0"/>
    </xf>
    <xf numFmtId="0" fontId="0" fillId="0" borderId="13" xfId="3" applyFont="1" applyFill="1" applyBorder="1" applyAlignment="1" applyProtection="1">
      <alignment horizontal="left"/>
      <protection locked="0"/>
    </xf>
    <xf numFmtId="49" fontId="0" fillId="0" borderId="1" xfId="3" applyNumberFormat="1" applyFont="1" applyFill="1" applyBorder="1" applyAlignment="1" applyProtection="1">
      <alignment horizontal="left"/>
      <protection locked="0"/>
    </xf>
    <xf numFmtId="0" fontId="0" fillId="0" borderId="1" xfId="3" applyFont="1" applyFill="1" applyBorder="1" applyAlignment="1" applyProtection="1">
      <alignment horizontal="left"/>
      <protection locked="0"/>
    </xf>
    <xf numFmtId="0" fontId="12" fillId="0" borderId="35" xfId="0" applyFont="1" applyFill="1" applyBorder="1" applyAlignment="1" applyProtection="1">
      <alignment horizontal="center"/>
    </xf>
    <xf numFmtId="0" fontId="0" fillId="0" borderId="4" xfId="3" applyFont="1" applyFill="1" applyBorder="1" applyAlignment="1" applyProtection="1">
      <alignment horizontal="center" vertical="top" wrapText="1"/>
      <protection locked="0"/>
    </xf>
    <xf numFmtId="0" fontId="0" fillId="0" borderId="5" xfId="3" applyFont="1" applyFill="1" applyBorder="1" applyAlignment="1" applyProtection="1">
      <alignment horizontal="center" vertical="top" wrapText="1"/>
      <protection locked="0"/>
    </xf>
    <xf numFmtId="0" fontId="0" fillId="0" borderId="6" xfId="3" applyFont="1" applyFill="1" applyBorder="1" applyAlignment="1" applyProtection="1">
      <alignment horizontal="center" vertical="top" wrapText="1"/>
      <protection locked="0"/>
    </xf>
    <xf numFmtId="0" fontId="0" fillId="0" borderId="2" xfId="3" applyFont="1" applyFill="1" applyBorder="1" applyAlignment="1" applyProtection="1">
      <alignment horizontal="center" vertical="top" wrapText="1"/>
      <protection locked="0"/>
    </xf>
    <xf numFmtId="0" fontId="0" fillId="0" borderId="0" xfId="3" applyFont="1" applyFill="1" applyBorder="1" applyAlignment="1" applyProtection="1">
      <alignment horizontal="center" vertical="top" wrapText="1"/>
      <protection locked="0"/>
    </xf>
    <xf numFmtId="0" fontId="0" fillId="0" borderId="7" xfId="3" applyFont="1" applyFill="1" applyBorder="1" applyAlignment="1" applyProtection="1">
      <alignment horizontal="center" vertical="top" wrapText="1"/>
      <protection locked="0"/>
    </xf>
    <xf numFmtId="0" fontId="0" fillId="0" borderId="8" xfId="3" applyFont="1" applyFill="1" applyBorder="1" applyAlignment="1" applyProtection="1">
      <alignment horizontal="center" vertical="top" wrapText="1"/>
      <protection locked="0"/>
    </xf>
    <xf numFmtId="0" fontId="0" fillId="0" borderId="9" xfId="3" applyFont="1" applyFill="1" applyBorder="1" applyAlignment="1" applyProtection="1">
      <alignment horizontal="center" vertical="top" wrapText="1"/>
      <protection locked="0"/>
    </xf>
    <xf numFmtId="0" fontId="0" fillId="0" borderId="10" xfId="3" applyFont="1" applyFill="1" applyBorder="1" applyAlignment="1" applyProtection="1">
      <alignment horizontal="center" vertical="top" wrapText="1"/>
      <protection locked="0"/>
    </xf>
    <xf numFmtId="2" fontId="1" fillId="0" borderId="12" xfId="3" applyNumberFormat="1" applyFont="1" applyFill="1" applyBorder="1" applyAlignment="1" applyProtection="1">
      <alignment horizontal="center"/>
      <protection locked="0"/>
    </xf>
    <xf numFmtId="2" fontId="1" fillId="0" borderId="13" xfId="3" applyNumberFormat="1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 applyProtection="1">
      <alignment horizontal="center"/>
      <protection hidden="1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4" borderId="35" xfId="0" applyFont="1" applyFill="1" applyBorder="1" applyAlignment="1" applyProtection="1">
      <alignment horizontal="center" vertical="center" wrapText="1"/>
    </xf>
    <xf numFmtId="2" fontId="1" fillId="0" borderId="35" xfId="3" applyNumberFormat="1" applyFont="1" applyFill="1" applyBorder="1" applyAlignment="1" applyProtection="1">
      <alignment horizontal="center"/>
      <protection locked="0"/>
    </xf>
  </cellXfs>
  <cellStyles count="5">
    <cellStyle name="Currency" xfId="1" builtinId="4"/>
    <cellStyle name="Good" xfId="3" builtinId="26" customBuiltin="1"/>
    <cellStyle name="Normal" xfId="0" builtinId="0"/>
    <cellStyle name="Percent" xfId="2" builtinId="5"/>
    <cellStyle name="Warning Text" xfId="4" builtinId="11" customBuiltin="1"/>
  </cellStyles>
  <dxfs count="6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CD0329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D0329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D0329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CD0329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D0329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D0329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D0329"/>
      <color rgb="FFFD8BA1"/>
      <color rgb="FFD31145"/>
      <color rgb="FFF1557E"/>
      <color rgb="FF0000FF"/>
      <color rgb="FFFFFFCC"/>
      <color rgb="FFBB0000"/>
      <color rgb="FFFBF3F3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47625</xdr:rowOff>
    </xdr:from>
    <xdr:to>
      <xdr:col>4</xdr:col>
      <xdr:colOff>361950</xdr:colOff>
      <xdr:row>2</xdr:row>
      <xdr:rowOff>19050</xdr:rowOff>
    </xdr:to>
    <xdr:pic>
      <xdr:nvPicPr>
        <xdr:cNvPr id="11" name="Picture 80" descr="Description: rev_BlockO_red.eps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47625"/>
          <a:ext cx="2952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158749</xdr:rowOff>
    </xdr:from>
    <xdr:to>
      <xdr:col>8</xdr:col>
      <xdr:colOff>933450</xdr:colOff>
      <xdr:row>5</xdr:row>
      <xdr:rowOff>238124</xdr:rowOff>
    </xdr:to>
    <xdr:sp macro="" textlink="">
      <xdr:nvSpPr>
        <xdr:cNvPr id="3078" name="Text Box 9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0" y="349249"/>
          <a:ext cx="9117013" cy="84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91440" rIns="91440" bIns="91440" anchor="ctr" upright="1"/>
        <a:lstStyle/>
        <a:p>
          <a:pPr algn="ctr" rtl="0">
            <a:lnSpc>
              <a:spcPts val="1000"/>
            </a:lnSpc>
            <a:spcAft>
              <a:spcPts val="300"/>
            </a:spcAft>
            <a:defRPr sz="1000"/>
          </a:pPr>
          <a:r>
            <a:rPr lang="en-US" sz="1100" b="0" i="0" u="none" strike="noStrike" baseline="0">
              <a:solidFill>
                <a:srgbClr val="636D6E"/>
              </a:solidFill>
              <a:latin typeface="Arial"/>
              <a:cs typeface="Arial"/>
            </a:rPr>
            <a:t>THE OFFICE OF </a:t>
          </a:r>
          <a:r>
            <a:rPr lang="en-US" sz="1100" b="1" i="0" u="none" strike="noStrike" baseline="0">
              <a:solidFill>
                <a:srgbClr val="636D6E"/>
              </a:solidFill>
              <a:latin typeface="Arial"/>
              <a:cs typeface="Arial"/>
            </a:rPr>
            <a:t>ACADEMIC AFFAIRS</a:t>
          </a:r>
        </a:p>
        <a:p>
          <a:pPr algn="ctr" rtl="0">
            <a:lnSpc>
              <a:spcPts val="1000"/>
            </a:lnSpc>
            <a:spcAft>
              <a:spcPts val="600"/>
            </a:spcAft>
            <a:defRPr sz="1000"/>
          </a:pPr>
          <a:endParaRPr lang="en-US" sz="1800" b="1" i="0" u="none" strike="noStrike" baseline="0">
            <a:solidFill>
              <a:srgbClr val="CD0329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spcAft>
              <a:spcPts val="600"/>
            </a:spcAft>
            <a:defRPr sz="1000"/>
          </a:pPr>
          <a:r>
            <a:rPr lang="en-US" sz="1800" b="1" i="0" u="none" strike="noStrike" baseline="0">
              <a:solidFill>
                <a:srgbClr val="CD0329"/>
              </a:solidFill>
              <a:latin typeface="Arial"/>
              <a:cs typeface="Arial"/>
            </a:rPr>
            <a:t>Off Duty Pay Calculator</a:t>
          </a:r>
          <a:endParaRPr lang="en-US" sz="1800" b="0" i="0" u="none" strike="noStrike" baseline="0">
            <a:solidFill>
              <a:srgbClr val="CD0329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636D6E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5</xdr:row>
      <xdr:rowOff>85723</xdr:rowOff>
    </xdr:from>
    <xdr:to>
      <xdr:col>9</xdr:col>
      <xdr:colOff>0</xdr:colOff>
      <xdr:row>5</xdr:row>
      <xdr:rowOff>85723</xdr:rowOff>
    </xdr:to>
    <xdr:sp macro="" textlink="">
      <xdr:nvSpPr>
        <xdr:cNvPr id="15" name="Straight Connector 1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0" y="1038223"/>
          <a:ext cx="9134475" cy="0"/>
        </a:xfrm>
        <a:prstGeom prst="line">
          <a:avLst/>
        </a:prstGeom>
        <a:noFill/>
        <a:ln w="12700">
          <a:solidFill>
            <a:srgbClr val="636D6E">
              <a:alpha val="67842"/>
            </a:srgbClr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25400" dir="5400000" algn="ctr" rotWithShape="0">
                  <a:srgbClr val="000000">
                    <a:alpha val="35001"/>
                  </a:srgbClr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</xdr:row>
      <xdr:rowOff>19824</xdr:rowOff>
    </xdr:from>
    <xdr:to>
      <xdr:col>8</xdr:col>
      <xdr:colOff>933450</xdr:colOff>
      <xdr:row>2</xdr:row>
      <xdr:rowOff>19824</xdr:rowOff>
    </xdr:to>
    <xdr:sp macro="" textlink="">
      <xdr:nvSpPr>
        <xdr:cNvPr id="7" name="Straight Connector 1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V="1">
          <a:off x="0" y="400824"/>
          <a:ext cx="9115425" cy="0"/>
        </a:xfrm>
        <a:prstGeom prst="line">
          <a:avLst/>
        </a:prstGeom>
        <a:noFill/>
        <a:ln w="12700">
          <a:solidFill>
            <a:srgbClr val="636D6E">
              <a:alpha val="67842"/>
            </a:srgbClr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25400" dir="5400000" algn="ctr" rotWithShape="0">
                  <a:srgbClr val="000000">
                    <a:alpha val="35001"/>
                  </a:srgbClr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47625</xdr:rowOff>
    </xdr:from>
    <xdr:to>
      <xdr:col>4</xdr:col>
      <xdr:colOff>361950</xdr:colOff>
      <xdr:row>2</xdr:row>
      <xdr:rowOff>19050</xdr:rowOff>
    </xdr:to>
    <xdr:pic>
      <xdr:nvPicPr>
        <xdr:cNvPr id="6" name="Picture 80" descr="Description: rev_BlockO_red.eps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47625"/>
          <a:ext cx="2952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158749</xdr:rowOff>
    </xdr:from>
    <xdr:to>
      <xdr:col>8</xdr:col>
      <xdr:colOff>933450</xdr:colOff>
      <xdr:row>5</xdr:row>
      <xdr:rowOff>238124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0" y="349249"/>
          <a:ext cx="9029700" cy="89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91440" rIns="91440" bIns="91440" anchor="ctr" upright="1"/>
        <a:lstStyle/>
        <a:p>
          <a:pPr algn="ctr" rtl="0">
            <a:lnSpc>
              <a:spcPts val="1000"/>
            </a:lnSpc>
            <a:spcAft>
              <a:spcPts val="300"/>
            </a:spcAft>
            <a:defRPr sz="1000"/>
          </a:pPr>
          <a:r>
            <a:rPr lang="en-US" sz="1100" b="0" i="0" u="none" strike="noStrike" baseline="0">
              <a:solidFill>
                <a:srgbClr val="636D6E"/>
              </a:solidFill>
              <a:latin typeface="Arial"/>
              <a:cs typeface="Arial"/>
            </a:rPr>
            <a:t>THE OFFICE OF </a:t>
          </a:r>
          <a:r>
            <a:rPr lang="en-US" sz="1100" b="1" i="0" u="none" strike="noStrike" baseline="0">
              <a:solidFill>
                <a:srgbClr val="636D6E"/>
              </a:solidFill>
              <a:latin typeface="Arial"/>
              <a:cs typeface="Arial"/>
            </a:rPr>
            <a:t>ACADEMIC AFFAIRS</a:t>
          </a:r>
        </a:p>
        <a:p>
          <a:pPr algn="ctr" rtl="0">
            <a:lnSpc>
              <a:spcPts val="1000"/>
            </a:lnSpc>
            <a:spcAft>
              <a:spcPts val="600"/>
            </a:spcAft>
            <a:defRPr sz="1000"/>
          </a:pPr>
          <a:endParaRPr lang="en-US" sz="1800" b="1" i="0" u="none" strike="noStrike" baseline="0">
            <a:solidFill>
              <a:srgbClr val="CD0329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spcAft>
              <a:spcPts val="600"/>
            </a:spcAft>
            <a:defRPr sz="1000"/>
          </a:pPr>
          <a:r>
            <a:rPr lang="en-US" sz="1800" b="1" i="0" u="none" strike="noStrike" baseline="0">
              <a:solidFill>
                <a:srgbClr val="CD0329"/>
              </a:solidFill>
              <a:latin typeface="Arial"/>
              <a:cs typeface="Arial"/>
            </a:rPr>
            <a:t>Off Duty Pay Calculator</a:t>
          </a:r>
          <a:endParaRPr lang="en-US" sz="1800" b="0" i="0" u="none" strike="noStrike" baseline="0">
            <a:solidFill>
              <a:srgbClr val="CD0329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636D6E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5</xdr:row>
      <xdr:rowOff>85723</xdr:rowOff>
    </xdr:from>
    <xdr:to>
      <xdr:col>9</xdr:col>
      <xdr:colOff>0</xdr:colOff>
      <xdr:row>5</xdr:row>
      <xdr:rowOff>85723</xdr:rowOff>
    </xdr:to>
    <xdr:sp macro="" textlink="">
      <xdr:nvSpPr>
        <xdr:cNvPr id="8" name="Straight Connector 1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0" y="1095373"/>
          <a:ext cx="9048750" cy="0"/>
        </a:xfrm>
        <a:prstGeom prst="line">
          <a:avLst/>
        </a:prstGeom>
        <a:noFill/>
        <a:ln w="12700">
          <a:solidFill>
            <a:srgbClr val="636D6E">
              <a:alpha val="67842"/>
            </a:srgbClr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25400" dir="5400000" algn="ctr" rotWithShape="0">
                  <a:srgbClr val="000000">
                    <a:alpha val="35001"/>
                  </a:srgbClr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</xdr:row>
      <xdr:rowOff>19824</xdr:rowOff>
    </xdr:from>
    <xdr:to>
      <xdr:col>8</xdr:col>
      <xdr:colOff>933450</xdr:colOff>
      <xdr:row>2</xdr:row>
      <xdr:rowOff>19824</xdr:rowOff>
    </xdr:to>
    <xdr:sp macro="" textlink="">
      <xdr:nvSpPr>
        <xdr:cNvPr id="9" name="Straight Connector 1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V="1">
          <a:off x="0" y="400824"/>
          <a:ext cx="9029700" cy="0"/>
        </a:xfrm>
        <a:prstGeom prst="line">
          <a:avLst/>
        </a:prstGeom>
        <a:noFill/>
        <a:ln w="12700">
          <a:solidFill>
            <a:srgbClr val="636D6E">
              <a:alpha val="67842"/>
            </a:srgbClr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25400" dir="5400000" algn="ctr" rotWithShape="0">
                  <a:srgbClr val="000000">
                    <a:alpha val="35001"/>
                  </a:srgbClr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4"/>
  <sheetViews>
    <sheetView showGridLines="0" zoomScale="89" zoomScaleNormal="89" zoomScaleSheetLayoutView="140" zoomScalePageLayoutView="120" workbookViewId="0">
      <selection activeCell="Q12" sqref="Q12"/>
    </sheetView>
  </sheetViews>
  <sheetFormatPr defaultColWidth="9.1796875" defaultRowHeight="14.5" x14ac:dyDescent="0.35"/>
  <cols>
    <col min="1" max="1" width="18.26953125" style="7" customWidth="1"/>
    <col min="2" max="2" width="16" style="7" customWidth="1"/>
    <col min="3" max="3" width="15.54296875" style="7" customWidth="1"/>
    <col min="4" max="4" width="14.26953125" style="7" customWidth="1"/>
    <col min="5" max="5" width="13" style="7" customWidth="1"/>
    <col min="6" max="9" width="14.26953125" style="7" customWidth="1"/>
    <col min="10" max="10" width="1.54296875" style="7" customWidth="1"/>
    <col min="11" max="11" width="10.54296875" style="7" hidden="1" customWidth="1"/>
    <col min="12" max="12" width="9.1796875" style="7" hidden="1" customWidth="1"/>
    <col min="13" max="13" width="11.1796875" style="7" hidden="1" customWidth="1"/>
    <col min="14" max="16384" width="9.1796875" style="7"/>
  </cols>
  <sheetData>
    <row r="1" spans="1:12" x14ac:dyDescent="0.35">
      <c r="A1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x14ac:dyDescent="0.35"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9.5" customHeight="1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18.75" customHeight="1" x14ac:dyDescent="0.35">
      <c r="B6" s="4"/>
      <c r="C6" s="4"/>
      <c r="D6" s="4"/>
      <c r="E6" s="4"/>
      <c r="F6" s="4"/>
      <c r="G6" s="4"/>
      <c r="H6" s="4"/>
      <c r="I6" s="4"/>
      <c r="J6" s="4"/>
      <c r="K6" s="4"/>
    </row>
    <row r="7" spans="1:12" s="94" customFormat="1" x14ac:dyDescent="0.35">
      <c r="A7" s="95" t="s">
        <v>0</v>
      </c>
      <c r="B7" s="151"/>
      <c r="C7" s="152"/>
      <c r="D7" s="96"/>
      <c r="E7" s="95" t="s">
        <v>1</v>
      </c>
      <c r="F7" s="153"/>
      <c r="G7" s="153"/>
      <c r="H7" s="93"/>
      <c r="I7" s="93"/>
      <c r="J7" s="93"/>
      <c r="K7" s="93"/>
      <c r="L7" s="93"/>
    </row>
    <row r="8" spans="1:12" s="94" customFormat="1" x14ac:dyDescent="0.35">
      <c r="A8" s="95" t="s">
        <v>45</v>
      </c>
      <c r="B8" s="154"/>
      <c r="C8" s="154"/>
      <c r="D8" s="96"/>
      <c r="E8" s="95" t="s">
        <v>2</v>
      </c>
      <c r="F8" s="154"/>
      <c r="G8" s="154"/>
      <c r="H8" s="93"/>
      <c r="I8" s="93"/>
      <c r="J8" s="93"/>
      <c r="K8" s="93"/>
      <c r="L8" s="93"/>
    </row>
    <row r="9" spans="1:12" s="94" customFormat="1" x14ac:dyDescent="0.3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2" s="94" customFormat="1" x14ac:dyDescent="0.35">
      <c r="A10" s="97" t="s">
        <v>29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2" s="94" customFormat="1" ht="15" customHeight="1" x14ac:dyDescent="0.35">
      <c r="A11" s="156"/>
      <c r="B11" s="157"/>
      <c r="C11" s="157"/>
      <c r="D11" s="157"/>
      <c r="E11" s="157"/>
      <c r="F11" s="157"/>
      <c r="G11" s="157"/>
      <c r="H11" s="157"/>
      <c r="I11" s="158"/>
      <c r="J11" s="98"/>
      <c r="K11" s="98"/>
      <c r="L11" s="98"/>
    </row>
    <row r="12" spans="1:12" s="94" customFormat="1" ht="15" customHeight="1" x14ac:dyDescent="0.35">
      <c r="A12" s="159"/>
      <c r="B12" s="160"/>
      <c r="C12" s="160"/>
      <c r="D12" s="160"/>
      <c r="E12" s="160"/>
      <c r="F12" s="160"/>
      <c r="G12" s="160"/>
      <c r="H12" s="160"/>
      <c r="I12" s="161"/>
      <c r="J12" s="98"/>
      <c r="K12" s="98"/>
      <c r="L12" s="98"/>
    </row>
    <row r="13" spans="1:12" s="94" customFormat="1" ht="15" customHeight="1" x14ac:dyDescent="0.35">
      <c r="A13" s="159"/>
      <c r="B13" s="160"/>
      <c r="C13" s="160"/>
      <c r="D13" s="160"/>
      <c r="E13" s="160"/>
      <c r="F13" s="160"/>
      <c r="G13" s="160"/>
      <c r="H13" s="160"/>
      <c r="I13" s="161"/>
      <c r="J13" s="98"/>
      <c r="K13" s="98"/>
      <c r="L13" s="98"/>
    </row>
    <row r="14" spans="1:12" s="94" customFormat="1" x14ac:dyDescent="0.35">
      <c r="A14" s="162"/>
      <c r="B14" s="163"/>
      <c r="C14" s="163"/>
      <c r="D14" s="163"/>
      <c r="E14" s="163"/>
      <c r="F14" s="163"/>
      <c r="G14" s="163"/>
      <c r="H14" s="163"/>
      <c r="I14" s="164"/>
      <c r="J14" s="98"/>
      <c r="K14" s="98"/>
      <c r="L14" s="98"/>
    </row>
    <row r="15" spans="1:12" ht="23.25" customHeight="1" thickBot="1" x14ac:dyDescent="0.4">
      <c r="A15" s="35" t="s">
        <v>42</v>
      </c>
      <c r="B15" s="25"/>
      <c r="C15" s="25"/>
      <c r="D15" s="25"/>
      <c r="E15" s="25"/>
      <c r="F15" s="25"/>
      <c r="G15" s="25"/>
      <c r="H15" s="25"/>
      <c r="I15" s="25"/>
      <c r="J15" s="25"/>
      <c r="K15" s="4"/>
    </row>
    <row r="16" spans="1:12" ht="15" thickBot="1" x14ac:dyDescent="0.4">
      <c r="A16" s="139" t="s">
        <v>40</v>
      </c>
      <c r="B16" s="140"/>
      <c r="C16" s="140"/>
      <c r="D16" s="140"/>
      <c r="E16" s="140"/>
      <c r="F16" s="140"/>
      <c r="G16" s="140"/>
      <c r="H16" s="140"/>
      <c r="I16" s="141"/>
      <c r="J16" s="25"/>
      <c r="K16" s="4"/>
    </row>
    <row r="17" spans="1:13" s="94" customFormat="1" ht="15" thickBot="1" x14ac:dyDescent="0.4">
      <c r="A17" s="99"/>
      <c r="B17" s="100"/>
      <c r="C17" s="100"/>
      <c r="D17" s="100"/>
      <c r="E17" s="50" t="s">
        <v>11</v>
      </c>
      <c r="F17" s="101"/>
      <c r="G17" s="102"/>
      <c r="H17" s="56" t="s">
        <v>24</v>
      </c>
      <c r="I17" s="126">
        <f>ROUND(SUM($B$36,$B$42,$B$48,$B$54,$B$60,$B$66,$B$72,$B$78),2)</f>
        <v>0</v>
      </c>
      <c r="J17" s="103"/>
      <c r="K17" s="104"/>
    </row>
    <row r="18" spans="1:13" s="94" customFormat="1" x14ac:dyDescent="0.35">
      <c r="A18" s="99"/>
      <c r="B18" s="100"/>
      <c r="C18" s="50"/>
      <c r="D18" s="50"/>
      <c r="E18" s="51" t="s">
        <v>19</v>
      </c>
      <c r="F18" s="123">
        <f>(F17/9)*3</f>
        <v>0</v>
      </c>
      <c r="G18" s="105"/>
      <c r="H18" s="56" t="s">
        <v>37</v>
      </c>
      <c r="I18" s="126">
        <f>ROUND(SUM($B$37,$B$43,$B$49,$B$55,$B$61,$B$67,$B$73,$B$79),2)</f>
        <v>0</v>
      </c>
      <c r="J18" s="103"/>
      <c r="K18" s="104"/>
    </row>
    <row r="19" spans="1:13" s="94" customFormat="1" x14ac:dyDescent="0.35">
      <c r="A19" s="99"/>
      <c r="B19" s="100"/>
      <c r="C19" s="50"/>
      <c r="D19" s="50"/>
      <c r="E19" s="51" t="s">
        <v>12</v>
      </c>
      <c r="F19" s="124">
        <f>F17/9</f>
        <v>0</v>
      </c>
      <c r="G19" s="105"/>
      <c r="H19" s="56"/>
      <c r="I19" s="127"/>
      <c r="J19" s="103"/>
      <c r="K19" s="104"/>
    </row>
    <row r="20" spans="1:13" x14ac:dyDescent="0.35">
      <c r="A20" s="49"/>
      <c r="B20" s="39"/>
      <c r="C20" s="50"/>
      <c r="D20" s="50"/>
      <c r="E20" s="51" t="s">
        <v>20</v>
      </c>
      <c r="F20" s="125">
        <f>F19*2.5</f>
        <v>0</v>
      </c>
      <c r="G20" s="57"/>
      <c r="H20" s="58" t="s">
        <v>36</v>
      </c>
      <c r="I20" s="128">
        <f>($F$17/180)</f>
        <v>0</v>
      </c>
      <c r="J20" s="25"/>
      <c r="K20" s="13"/>
    </row>
    <row r="21" spans="1:13" x14ac:dyDescent="0.35">
      <c r="A21" s="52"/>
      <c r="B21" s="53"/>
      <c r="C21" s="54"/>
      <c r="D21" s="54"/>
      <c r="E21" s="55" t="s">
        <v>21</v>
      </c>
      <c r="F21" s="125">
        <f>F19*2</f>
        <v>0</v>
      </c>
      <c r="G21" s="59"/>
      <c r="H21" s="55" t="s">
        <v>33</v>
      </c>
      <c r="I21" s="129">
        <f>SUM(A24:I24)</f>
        <v>0</v>
      </c>
      <c r="J21" s="25"/>
      <c r="K21" s="13"/>
    </row>
    <row r="22" spans="1:13" ht="23.25" customHeight="1" x14ac:dyDescent="0.35">
      <c r="A22" s="35" t="s">
        <v>43</v>
      </c>
      <c r="B22" s="1"/>
      <c r="C22" s="1"/>
      <c r="D22" s="1"/>
      <c r="E22" s="1"/>
      <c r="F22" s="1"/>
      <c r="G22" s="1"/>
      <c r="H22" s="5"/>
      <c r="I22" s="4"/>
      <c r="J22" s="4"/>
      <c r="K22" s="4"/>
    </row>
    <row r="23" spans="1:13" s="8" customFormat="1" ht="30" customHeight="1" x14ac:dyDescent="0.35">
      <c r="A23" s="33" t="s">
        <v>53</v>
      </c>
      <c r="B23" s="33" t="s">
        <v>54</v>
      </c>
      <c r="C23" s="33" t="s">
        <v>55</v>
      </c>
      <c r="D23" s="33" t="s">
        <v>56</v>
      </c>
      <c r="E23" s="33" t="s">
        <v>57</v>
      </c>
      <c r="F23" s="33" t="s">
        <v>51</v>
      </c>
      <c r="G23" s="33" t="s">
        <v>35</v>
      </c>
      <c r="H23" s="33" t="s">
        <v>34</v>
      </c>
      <c r="I23" s="33" t="s">
        <v>49</v>
      </c>
      <c r="J23" s="24"/>
      <c r="K23" s="27"/>
      <c r="M23" s="19"/>
    </row>
    <row r="24" spans="1:13" s="109" customFormat="1" x14ac:dyDescent="0.35">
      <c r="A24" s="106"/>
      <c r="B24" s="106"/>
      <c r="C24" s="106"/>
      <c r="D24" s="106"/>
      <c r="E24" s="106"/>
      <c r="F24" s="106"/>
      <c r="G24" s="106"/>
      <c r="H24" s="106"/>
      <c r="I24" s="106"/>
      <c r="J24" s="107"/>
      <c r="K24" s="108"/>
      <c r="M24" s="110"/>
    </row>
    <row r="25" spans="1:13" x14ac:dyDescent="0.35">
      <c r="A25" s="9"/>
      <c r="B25" s="130"/>
      <c r="C25" s="130"/>
      <c r="D25" s="130"/>
      <c r="E25" s="130"/>
      <c r="F25" s="130"/>
      <c r="G25" s="10"/>
      <c r="H25" s="8"/>
      <c r="I25" s="4"/>
      <c r="J25" s="4"/>
      <c r="K25" s="4"/>
      <c r="M25" s="18"/>
    </row>
    <row r="26" spans="1:13" s="8" customFormat="1" x14ac:dyDescent="0.35">
      <c r="B26" s="34" t="s">
        <v>27</v>
      </c>
      <c r="C26" s="120">
        <f>ROUND(SUM($A$24:$E$24)/20,2)*1</f>
        <v>0</v>
      </c>
      <c r="D26" s="34" t="s">
        <v>17</v>
      </c>
      <c r="E26" s="120">
        <f>ROUND(SUM($F$24:$I$24)/20,2)*1</f>
        <v>0</v>
      </c>
      <c r="F26" s="34" t="s">
        <v>18</v>
      </c>
      <c r="G26" s="121">
        <f>SUM(C26,E26)</f>
        <v>0</v>
      </c>
      <c r="H26" s="27"/>
      <c r="I26" s="27"/>
      <c r="J26" s="27"/>
      <c r="K26" s="27"/>
    </row>
    <row r="27" spans="1:13" s="8" customFormat="1" ht="15" customHeight="1" x14ac:dyDescent="0.35">
      <c r="B27" s="1"/>
      <c r="C27" s="155" t="str">
        <f>IF(G26&gt;3,"Error - Please reduce ODP to 3 months","")</f>
        <v/>
      </c>
      <c r="D27" s="155"/>
      <c r="E27" s="155"/>
      <c r="F27" s="155"/>
      <c r="G27" s="2"/>
      <c r="H27" s="27"/>
      <c r="I27" s="27"/>
      <c r="J27" s="27"/>
      <c r="K27" s="27"/>
      <c r="L27" s="7"/>
      <c r="M27" s="7"/>
    </row>
    <row r="28" spans="1:13" s="8" customFormat="1" x14ac:dyDescent="0.35">
      <c r="A28" s="11"/>
      <c r="B28" s="34" t="s">
        <v>22</v>
      </c>
      <c r="C28" s="120">
        <f>ROUND(SUM(K32:K77),2)</f>
        <v>0</v>
      </c>
      <c r="D28" s="34" t="s">
        <v>23</v>
      </c>
      <c r="E28" s="120" t="e">
        <f>ROUND(SUM(L32:L79),2)</f>
        <v>#DIV/0!</v>
      </c>
      <c r="F28" s="34" t="s">
        <v>28</v>
      </c>
      <c r="G28" s="122" t="e">
        <f>C28+E28</f>
        <v>#DIV/0!</v>
      </c>
      <c r="H28" s="27"/>
      <c r="I28" s="26"/>
      <c r="J28" s="26"/>
      <c r="K28" s="26"/>
    </row>
    <row r="29" spans="1:13" s="8" customFormat="1" x14ac:dyDescent="0.35">
      <c r="A29" s="11"/>
      <c r="B29" s="150" t="str">
        <f>IF($C$28&gt;2.5,"Error - Please reduce OSP ODP to 2.5 months","")</f>
        <v/>
      </c>
      <c r="C29" s="150"/>
      <c r="D29" s="150"/>
      <c r="E29" s="150" t="e">
        <f>IF($E$28&gt;2,"Error - Please reduce UNIV ODP to 2 months","")</f>
        <v>#DIV/0!</v>
      </c>
      <c r="F29" s="150"/>
      <c r="G29" s="150"/>
      <c r="H29" s="27"/>
      <c r="I29" s="26"/>
      <c r="J29" s="26"/>
      <c r="K29" s="26"/>
    </row>
    <row r="30" spans="1:13" s="12" customFormat="1" ht="15" thickBot="1" x14ac:dyDescent="0.4">
      <c r="A30" s="35" t="s">
        <v>41</v>
      </c>
      <c r="B30" s="4"/>
      <c r="F30" s="149" t="e">
        <f>IF(C28+E28&lt;&gt;G26,"Chartfields have not been designated properly"," ")</f>
        <v>#DIV/0!</v>
      </c>
      <c r="G30" s="149"/>
      <c r="H30" s="149"/>
      <c r="I30" s="149"/>
      <c r="J30" s="13"/>
      <c r="K30" s="13"/>
    </row>
    <row r="31" spans="1:13" ht="15" customHeight="1" thickBot="1" x14ac:dyDescent="0.4">
      <c r="A31" s="60" t="s">
        <v>3</v>
      </c>
      <c r="B31" s="61" t="s">
        <v>39</v>
      </c>
      <c r="C31" s="61" t="s">
        <v>4</v>
      </c>
      <c r="D31" s="61" t="s">
        <v>5</v>
      </c>
      <c r="E31" s="61" t="s">
        <v>6</v>
      </c>
      <c r="F31" s="61" t="s">
        <v>7</v>
      </c>
      <c r="G31" s="61" t="s">
        <v>9</v>
      </c>
      <c r="H31" s="61" t="s">
        <v>10</v>
      </c>
      <c r="I31" s="62" t="s">
        <v>30</v>
      </c>
      <c r="J31" s="11"/>
      <c r="K31" s="29" t="s">
        <v>26</v>
      </c>
      <c r="L31" s="30" t="s">
        <v>25</v>
      </c>
    </row>
    <row r="32" spans="1:13" ht="15" customHeight="1" x14ac:dyDescent="0.35">
      <c r="A32" s="142" t="s">
        <v>13</v>
      </c>
      <c r="B32" s="131"/>
      <c r="C32" s="116" t="e">
        <f>$B$32/$F$19</f>
        <v>#DIV/0!</v>
      </c>
      <c r="D32" s="64"/>
      <c r="E32" s="79"/>
      <c r="F32" s="65">
        <v>60123</v>
      </c>
      <c r="G32" s="64"/>
      <c r="H32" s="64"/>
      <c r="I32" s="81"/>
      <c r="J32" s="28"/>
      <c r="K32" s="31">
        <f>IF(E32="590000",C32,0)</f>
        <v>0</v>
      </c>
      <c r="L32" s="32" t="e">
        <f>IF(NOT(E32="590000"),C32,0)</f>
        <v>#DIV/0!</v>
      </c>
    </row>
    <row r="33" spans="1:12" ht="15" customHeight="1" x14ac:dyDescent="0.35">
      <c r="A33" s="143"/>
      <c r="B33" s="133"/>
      <c r="C33" s="118" t="e">
        <f>$B$33/$F$19</f>
        <v>#DIV/0!</v>
      </c>
      <c r="D33" s="85"/>
      <c r="E33" s="80"/>
      <c r="F33" s="86">
        <v>60123</v>
      </c>
      <c r="G33" s="87"/>
      <c r="H33" s="87"/>
      <c r="I33" s="88"/>
      <c r="J33" s="28"/>
      <c r="K33" s="20">
        <f>IF(E33="590000",C33,0)</f>
        <v>0</v>
      </c>
      <c r="L33" s="21" t="e">
        <f>IF(NOT(E33="590000"),C33,0)</f>
        <v>#DIV/0!</v>
      </c>
    </row>
    <row r="34" spans="1:12" ht="15" customHeight="1" x14ac:dyDescent="0.35">
      <c r="A34" s="143"/>
      <c r="B34" s="132"/>
      <c r="C34" s="117" t="e">
        <f>$B$34/$F$19</f>
        <v>#DIV/0!</v>
      </c>
      <c r="D34" s="83"/>
      <c r="E34" s="80"/>
      <c r="F34" s="70">
        <v>60123</v>
      </c>
      <c r="G34" s="83"/>
      <c r="H34" s="83"/>
      <c r="I34" s="84"/>
      <c r="J34" s="28"/>
      <c r="K34" s="20">
        <f>IF(E34="590000",C34,0)</f>
        <v>0</v>
      </c>
      <c r="L34" s="21" t="e">
        <f>IF(NOT(E34="590000"),C34,0)</f>
        <v>#DIV/0!</v>
      </c>
    </row>
    <row r="35" spans="1:12" ht="15" customHeight="1" x14ac:dyDescent="0.35">
      <c r="A35" s="143"/>
      <c r="B35" s="132"/>
      <c r="C35" s="117" t="e">
        <f>$B$35/$F$19</f>
        <v>#DIV/0!</v>
      </c>
      <c r="D35" s="83"/>
      <c r="E35" s="80"/>
      <c r="F35" s="70">
        <v>60123</v>
      </c>
      <c r="G35" s="83"/>
      <c r="H35" s="83"/>
      <c r="I35" s="84"/>
      <c r="J35" s="28"/>
      <c r="K35" s="22">
        <f>IF(E35="590000",C35,0)</f>
        <v>0</v>
      </c>
      <c r="L35" s="23" t="e">
        <f>IF(NOT(E35="590000"),C35,0)</f>
        <v>#DIV/0!</v>
      </c>
    </row>
    <row r="36" spans="1:12" ht="15" customHeight="1" x14ac:dyDescent="0.35">
      <c r="A36" s="46" t="s">
        <v>46</v>
      </c>
      <c r="B36" s="113">
        <f>SUM(B32:B35)</f>
        <v>0</v>
      </c>
      <c r="C36" s="147" t="str">
        <f>IF($B$36&gt;$B$37,"Amount is Over Eligible ODP for November",IF($B$36&lt;$B$37,"Amount is Under Eligible ODP for November",""))</f>
        <v/>
      </c>
      <c r="D36" s="147"/>
      <c r="E36" s="147"/>
      <c r="F36" s="147"/>
      <c r="G36" s="147"/>
      <c r="H36" s="63" t="s">
        <v>38</v>
      </c>
      <c r="I36" s="78"/>
      <c r="J36" s="27"/>
      <c r="K36" s="138"/>
      <c r="L36" s="138"/>
    </row>
    <row r="37" spans="1:12" ht="15" customHeight="1" thickBot="1" x14ac:dyDescent="0.4">
      <c r="A37" s="47" t="s">
        <v>44</v>
      </c>
      <c r="B37" s="115">
        <f>ROUND($B$24*$I$20,2)</f>
        <v>0</v>
      </c>
      <c r="C37" s="36"/>
      <c r="D37" s="148"/>
      <c r="E37" s="148"/>
      <c r="F37" s="148"/>
      <c r="G37" s="148"/>
      <c r="H37" s="148"/>
      <c r="I37" s="41"/>
      <c r="J37" s="12"/>
      <c r="K37" s="12"/>
      <c r="L37" s="12"/>
    </row>
    <row r="38" spans="1:12" ht="15" customHeight="1" x14ac:dyDescent="0.35">
      <c r="A38" s="142" t="s">
        <v>14</v>
      </c>
      <c r="B38" s="131"/>
      <c r="C38" s="116" t="e">
        <f>$B$38/$F$19</f>
        <v>#DIV/0!</v>
      </c>
      <c r="D38" s="64"/>
      <c r="E38" s="79"/>
      <c r="F38" s="65">
        <v>60123</v>
      </c>
      <c r="G38" s="64"/>
      <c r="H38" s="64"/>
      <c r="I38" s="81"/>
      <c r="J38" s="28"/>
      <c r="K38" s="31">
        <f>IF(E38="590000",C38,0)</f>
        <v>0</v>
      </c>
      <c r="L38" s="32" t="e">
        <f>IF(NOT(E38="590000"),C38,0)</f>
        <v>#DIV/0!</v>
      </c>
    </row>
    <row r="39" spans="1:12" ht="15" customHeight="1" x14ac:dyDescent="0.35">
      <c r="A39" s="143"/>
      <c r="B39" s="133"/>
      <c r="C39" s="118" t="e">
        <f>$B$39/$F$19</f>
        <v>#DIV/0!</v>
      </c>
      <c r="D39" s="87"/>
      <c r="E39" s="80"/>
      <c r="F39" s="86">
        <v>60123</v>
      </c>
      <c r="G39" s="87"/>
      <c r="H39" s="87"/>
      <c r="I39" s="88"/>
      <c r="J39" s="28"/>
      <c r="K39" s="20">
        <f>IF(E39="590000",C39,0)</f>
        <v>0</v>
      </c>
      <c r="L39" s="21" t="e">
        <f>IF(NOT(E39="590000"),C39,0)</f>
        <v>#DIV/0!</v>
      </c>
    </row>
    <row r="40" spans="1:12" ht="15" customHeight="1" x14ac:dyDescent="0.35">
      <c r="A40" s="143"/>
      <c r="B40" s="132"/>
      <c r="C40" s="117" t="e">
        <f>$B$40/$F$19</f>
        <v>#DIV/0!</v>
      </c>
      <c r="D40" s="83"/>
      <c r="E40" s="80"/>
      <c r="F40" s="70">
        <v>60123</v>
      </c>
      <c r="G40" s="83"/>
      <c r="H40" s="83"/>
      <c r="I40" s="84"/>
      <c r="J40" s="28"/>
      <c r="K40" s="20">
        <f>IF(E40="590000",C40,0)</f>
        <v>0</v>
      </c>
      <c r="L40" s="21" t="e">
        <f>IF(NOT(E40="590000"),C40,0)</f>
        <v>#DIV/0!</v>
      </c>
    </row>
    <row r="41" spans="1:12" ht="15" customHeight="1" x14ac:dyDescent="0.35">
      <c r="A41" s="143"/>
      <c r="B41" s="132"/>
      <c r="C41" s="117" t="e">
        <f>$B$41/$F$19</f>
        <v>#DIV/0!</v>
      </c>
      <c r="D41" s="83"/>
      <c r="E41" s="80"/>
      <c r="F41" s="70">
        <v>60123</v>
      </c>
      <c r="G41" s="83"/>
      <c r="H41" s="83"/>
      <c r="I41" s="84"/>
      <c r="J41" s="28"/>
      <c r="K41" s="22">
        <f>IF(E41="590000",C41,0)</f>
        <v>0</v>
      </c>
      <c r="L41" s="23" t="e">
        <f>IF(NOT(E41="590000"),C41,0)</f>
        <v>#DIV/0!</v>
      </c>
    </row>
    <row r="42" spans="1:12" ht="15" customHeight="1" x14ac:dyDescent="0.35">
      <c r="A42" s="46" t="s">
        <v>46</v>
      </c>
      <c r="B42" s="113">
        <f>SUM(B38:B41)</f>
        <v>0</v>
      </c>
      <c r="C42" s="147" t="str">
        <f>IF($B$42&gt;$B$43,"Amount is Over Eligible ODP for December",IF($B$42&lt;$B$43,"Amount is Under Eligible ODP for December",""))</f>
        <v/>
      </c>
      <c r="D42" s="147"/>
      <c r="E42" s="147"/>
      <c r="F42" s="147"/>
      <c r="G42" s="147"/>
      <c r="H42" s="63" t="s">
        <v>38</v>
      </c>
      <c r="I42" s="78"/>
      <c r="J42" s="27"/>
      <c r="K42" s="138"/>
      <c r="L42" s="138"/>
    </row>
    <row r="43" spans="1:12" ht="15" customHeight="1" thickBot="1" x14ac:dyDescent="0.4">
      <c r="A43" s="47" t="s">
        <v>44</v>
      </c>
      <c r="B43" s="114">
        <f>ROUND($C$24*$I$20,2)</f>
        <v>0</v>
      </c>
      <c r="C43" s="37"/>
      <c r="D43" s="136"/>
      <c r="E43" s="136"/>
      <c r="F43" s="136"/>
      <c r="G43" s="136"/>
      <c r="H43" s="136"/>
      <c r="I43" s="38"/>
      <c r="J43" s="12"/>
      <c r="K43" s="12"/>
      <c r="L43" s="12"/>
    </row>
    <row r="44" spans="1:12" ht="15" customHeight="1" x14ac:dyDescent="0.35">
      <c r="A44" s="142" t="s">
        <v>58</v>
      </c>
      <c r="B44" s="131"/>
      <c r="C44" s="116" t="e">
        <f>$B$44/$F$19</f>
        <v>#DIV/0!</v>
      </c>
      <c r="D44" s="64"/>
      <c r="E44" s="79"/>
      <c r="F44" s="65">
        <v>60123</v>
      </c>
      <c r="G44" s="64"/>
      <c r="H44" s="64"/>
      <c r="I44" s="81"/>
      <c r="J44" s="28"/>
      <c r="K44" s="31">
        <f>IF(E44="590000",C44,0)</f>
        <v>0</v>
      </c>
      <c r="L44" s="32" t="e">
        <f>IF(NOT(E44="590000"),C44,0)</f>
        <v>#DIV/0!</v>
      </c>
    </row>
    <row r="45" spans="1:12" ht="15" customHeight="1" x14ac:dyDescent="0.35">
      <c r="A45" s="143"/>
      <c r="B45" s="133"/>
      <c r="C45" s="118" t="e">
        <f>$B$45/$F$19</f>
        <v>#DIV/0!</v>
      </c>
      <c r="D45" s="87"/>
      <c r="E45" s="69"/>
      <c r="F45" s="86">
        <v>60123</v>
      </c>
      <c r="G45" s="87"/>
      <c r="H45" s="87"/>
      <c r="I45" s="88"/>
      <c r="J45" s="28"/>
      <c r="K45" s="20">
        <f>IF(E45="590000",C45,0)</f>
        <v>0</v>
      </c>
      <c r="L45" s="21" t="e">
        <f>IF(NOT(E45="590000"),C45,0)</f>
        <v>#DIV/0!</v>
      </c>
    </row>
    <row r="46" spans="1:12" ht="15" customHeight="1" x14ac:dyDescent="0.35">
      <c r="A46" s="143"/>
      <c r="B46" s="132"/>
      <c r="C46" s="117" t="e">
        <f>$B$46/$F$19</f>
        <v>#DIV/0!</v>
      </c>
      <c r="D46" s="83"/>
      <c r="E46" s="69"/>
      <c r="F46" s="70">
        <v>60123</v>
      </c>
      <c r="G46" s="83"/>
      <c r="H46" s="83"/>
      <c r="I46" s="84"/>
      <c r="J46" s="28"/>
      <c r="K46" s="20">
        <f>IF(E46="590000",C46,0)</f>
        <v>0</v>
      </c>
      <c r="L46" s="21" t="e">
        <f>IF(NOT(E46="590000"),C46,0)</f>
        <v>#DIV/0!</v>
      </c>
    </row>
    <row r="47" spans="1:12" ht="15" customHeight="1" x14ac:dyDescent="0.35">
      <c r="A47" s="143"/>
      <c r="B47" s="132"/>
      <c r="C47" s="117" t="e">
        <f>$B$47/$F$19</f>
        <v>#DIV/0!</v>
      </c>
      <c r="D47" s="83"/>
      <c r="E47" s="69"/>
      <c r="F47" s="70">
        <v>60123</v>
      </c>
      <c r="G47" s="83"/>
      <c r="H47" s="83"/>
      <c r="I47" s="84"/>
      <c r="J47" s="28"/>
      <c r="K47" s="22">
        <f>IF(E47="590000",C47,0)</f>
        <v>0</v>
      </c>
      <c r="L47" s="23" t="e">
        <f>IF(NOT(E47="590000"),C47,0)</f>
        <v>#DIV/0!</v>
      </c>
    </row>
    <row r="48" spans="1:12" ht="15" customHeight="1" x14ac:dyDescent="0.35">
      <c r="A48" s="46" t="s">
        <v>46</v>
      </c>
      <c r="B48" s="113">
        <f>SUM(B44:B47)</f>
        <v>0</v>
      </c>
      <c r="C48" s="147" t="str">
        <f>IF($B$48&gt;$B$49,"Amount is Over Eligible ODP for January",IF($B$48&lt;$B$49,"Amount is Under Eligible ODP for January",""))</f>
        <v/>
      </c>
      <c r="D48" s="147"/>
      <c r="E48" s="147"/>
      <c r="F48" s="147"/>
      <c r="G48" s="147"/>
      <c r="H48" s="63" t="s">
        <v>38</v>
      </c>
      <c r="I48" s="78"/>
      <c r="J48" s="27"/>
      <c r="K48" s="138"/>
      <c r="L48" s="138"/>
    </row>
    <row r="49" spans="1:12" ht="15" customHeight="1" thickBot="1" x14ac:dyDescent="0.4">
      <c r="A49" s="47" t="s">
        <v>44</v>
      </c>
      <c r="B49" s="114">
        <f>ROUND($I$20*$D$24,2)</f>
        <v>0</v>
      </c>
      <c r="C49" s="37"/>
      <c r="D49" s="136"/>
      <c r="E49" s="136"/>
      <c r="F49" s="136"/>
      <c r="G49" s="148"/>
      <c r="H49" s="136"/>
      <c r="I49" s="38"/>
      <c r="J49" s="12"/>
      <c r="K49" s="12"/>
      <c r="L49" s="12"/>
    </row>
    <row r="50" spans="1:12" ht="15" customHeight="1" x14ac:dyDescent="0.35">
      <c r="A50" s="142" t="s">
        <v>15</v>
      </c>
      <c r="B50" s="131"/>
      <c r="C50" s="116" t="e">
        <f>$B$50/$F$19</f>
        <v>#DIV/0!</v>
      </c>
      <c r="D50" s="64"/>
      <c r="E50" s="79"/>
      <c r="F50" s="65">
        <v>60123</v>
      </c>
      <c r="G50" s="64"/>
      <c r="H50" s="64"/>
      <c r="I50" s="81"/>
      <c r="J50" s="28"/>
      <c r="K50" s="31">
        <f>IF(E50="590000",C50,0)</f>
        <v>0</v>
      </c>
      <c r="L50" s="32" t="e">
        <f>IF(NOT(E50="590000"),C50,0)</f>
        <v>#DIV/0!</v>
      </c>
    </row>
    <row r="51" spans="1:12" ht="15" customHeight="1" x14ac:dyDescent="0.35">
      <c r="A51" s="143"/>
      <c r="B51" s="133"/>
      <c r="C51" s="118" t="e">
        <f>$B$51/$F$19</f>
        <v>#DIV/0!</v>
      </c>
      <c r="D51" s="87"/>
      <c r="E51" s="69"/>
      <c r="F51" s="86">
        <v>60123</v>
      </c>
      <c r="G51" s="87"/>
      <c r="H51" s="87"/>
      <c r="I51" s="88"/>
      <c r="J51" s="28"/>
      <c r="K51" s="20">
        <f>IF(E51="590000",C51,0)</f>
        <v>0</v>
      </c>
      <c r="L51" s="21" t="e">
        <f>IF(NOT(E51="590000"),C51,0)</f>
        <v>#DIV/0!</v>
      </c>
    </row>
    <row r="52" spans="1:12" ht="15" customHeight="1" x14ac:dyDescent="0.35">
      <c r="A52" s="143"/>
      <c r="B52" s="134"/>
      <c r="C52" s="119" t="e">
        <f>$B$52/$F$19</f>
        <v>#DIV/0!</v>
      </c>
      <c r="D52" s="89"/>
      <c r="E52" s="90"/>
      <c r="F52" s="75">
        <v>60123</v>
      </c>
      <c r="G52" s="89"/>
      <c r="H52" s="89"/>
      <c r="I52" s="91"/>
      <c r="J52" s="28"/>
      <c r="K52" s="20">
        <f>IF(E52="590000",C52,0)</f>
        <v>0</v>
      </c>
      <c r="L52" s="21" t="e">
        <f>IF(NOT(E52="590000"),C52,0)</f>
        <v>#DIV/0!</v>
      </c>
    </row>
    <row r="53" spans="1:12" ht="15" customHeight="1" x14ac:dyDescent="0.35">
      <c r="A53" s="143"/>
      <c r="B53" s="132"/>
      <c r="C53" s="117" t="e">
        <f>$B$53/$F$19</f>
        <v>#DIV/0!</v>
      </c>
      <c r="D53" s="83"/>
      <c r="E53" s="69"/>
      <c r="F53" s="70">
        <v>60123</v>
      </c>
      <c r="G53" s="83"/>
      <c r="H53" s="83"/>
      <c r="I53" s="84"/>
      <c r="J53" s="28"/>
      <c r="K53" s="22">
        <f>IF(E53="590000",C53,0)</f>
        <v>0</v>
      </c>
      <c r="L53" s="23" t="e">
        <f>IF(NOT(E53="590000"),C53,0)</f>
        <v>#DIV/0!</v>
      </c>
    </row>
    <row r="54" spans="1:12" ht="15" customHeight="1" x14ac:dyDescent="0.35">
      <c r="A54" s="46" t="s">
        <v>46</v>
      </c>
      <c r="B54" s="113">
        <f>SUM(B50:B53)</f>
        <v>0</v>
      </c>
      <c r="C54" s="147" t="str">
        <f>IF($B$54&gt;$B$55,"Amount is Over Eligible ODP for March",IF($B$54&lt;$B$55,"Amount is Under Eligible ODP for March",""))</f>
        <v/>
      </c>
      <c r="D54" s="147"/>
      <c r="E54" s="147"/>
      <c r="F54" s="147"/>
      <c r="G54" s="147"/>
      <c r="H54" s="63" t="s">
        <v>38</v>
      </c>
      <c r="I54" s="78"/>
      <c r="J54" s="27"/>
      <c r="K54" s="138"/>
      <c r="L54" s="138"/>
    </row>
    <row r="55" spans="1:12" ht="15" customHeight="1" thickBot="1" x14ac:dyDescent="0.4">
      <c r="A55" s="48" t="s">
        <v>44</v>
      </c>
      <c r="B55" s="114">
        <f>ROUND($E$24*$I$20,2)</f>
        <v>0</v>
      </c>
      <c r="C55" s="37"/>
      <c r="D55" s="136"/>
      <c r="E55" s="136"/>
      <c r="F55" s="136"/>
      <c r="G55" s="136"/>
      <c r="H55" s="136"/>
      <c r="I55" s="38"/>
      <c r="J55" s="12"/>
      <c r="K55" s="12"/>
      <c r="L55" s="12"/>
    </row>
    <row r="56" spans="1:12" ht="15" customHeight="1" x14ac:dyDescent="0.35">
      <c r="A56" s="142" t="s">
        <v>16</v>
      </c>
      <c r="B56" s="131"/>
      <c r="C56" s="116" t="e">
        <f>$B$56/$F$19</f>
        <v>#DIV/0!</v>
      </c>
      <c r="D56" s="64"/>
      <c r="E56" s="79"/>
      <c r="F56" s="65">
        <v>60123</v>
      </c>
      <c r="G56" s="64"/>
      <c r="H56" s="64"/>
      <c r="I56" s="81"/>
      <c r="J56" s="28"/>
      <c r="K56" s="31">
        <f>IF(E56="590000",C56,0)</f>
        <v>0</v>
      </c>
      <c r="L56" s="32" t="e">
        <f>IF(NOT(E56="590000"),C56,0)</f>
        <v>#DIV/0!</v>
      </c>
    </row>
    <row r="57" spans="1:12" ht="15" customHeight="1" x14ac:dyDescent="0.35">
      <c r="A57" s="143"/>
      <c r="B57" s="132"/>
      <c r="C57" s="117" t="e">
        <f>$B$57/$F$19</f>
        <v>#DIV/0!</v>
      </c>
      <c r="D57" s="82"/>
      <c r="E57" s="80"/>
      <c r="F57" s="70">
        <v>60123</v>
      </c>
      <c r="G57" s="83"/>
      <c r="H57" s="83"/>
      <c r="I57" s="84"/>
      <c r="J57" s="28"/>
      <c r="K57" s="20">
        <f>IF(E57="590000",C57,0)</f>
        <v>0</v>
      </c>
      <c r="L57" s="21" t="e">
        <f>IF(NOT(E57="590000"),C57,0)</f>
        <v>#DIV/0!</v>
      </c>
    </row>
    <row r="58" spans="1:12" ht="15" customHeight="1" x14ac:dyDescent="0.35">
      <c r="A58" s="143"/>
      <c r="B58" s="134"/>
      <c r="C58" s="119" t="e">
        <f>$B$58/$F$19</f>
        <v>#DIV/0!</v>
      </c>
      <c r="D58" s="89"/>
      <c r="E58" s="90"/>
      <c r="F58" s="75">
        <v>60123</v>
      </c>
      <c r="G58" s="89"/>
      <c r="H58" s="89"/>
      <c r="I58" s="91"/>
      <c r="J58" s="28"/>
      <c r="K58" s="20">
        <f>IF(E58="590000",C58,0)</f>
        <v>0</v>
      </c>
      <c r="L58" s="21" t="e">
        <f>IF(NOT(E58="590000"),C58,0)</f>
        <v>#DIV/0!</v>
      </c>
    </row>
    <row r="59" spans="1:12" ht="15" customHeight="1" x14ac:dyDescent="0.35">
      <c r="A59" s="143"/>
      <c r="B59" s="132"/>
      <c r="C59" s="117" t="e">
        <f>$B$59/$F$19</f>
        <v>#DIV/0!</v>
      </c>
      <c r="D59" s="83"/>
      <c r="E59" s="69"/>
      <c r="F59" s="70">
        <v>60123</v>
      </c>
      <c r="G59" s="83"/>
      <c r="H59" s="83"/>
      <c r="I59" s="84"/>
      <c r="J59" s="28"/>
      <c r="K59" s="22">
        <f>IF(E59="590000",C59,0)</f>
        <v>0</v>
      </c>
      <c r="L59" s="23" t="e">
        <f>IF(NOT(E59="590000"),C59,0)</f>
        <v>#DIV/0!</v>
      </c>
    </row>
    <row r="60" spans="1:12" ht="15" customHeight="1" x14ac:dyDescent="0.35">
      <c r="A60" s="46" t="s">
        <v>46</v>
      </c>
      <c r="B60" s="113">
        <f>SUM(B56:B59)</f>
        <v>0</v>
      </c>
      <c r="C60" s="147" t="str">
        <f>IF($B$60&lt;$B$61,"Amount is Under Eligible ODP for May",IF($B$60&gt;$B$61,"Amount is Over Eligible ODP for May",""))</f>
        <v/>
      </c>
      <c r="D60" s="147"/>
      <c r="E60" s="147"/>
      <c r="F60" s="147"/>
      <c r="G60" s="147"/>
      <c r="H60" s="63" t="s">
        <v>38</v>
      </c>
      <c r="I60" s="78"/>
      <c r="J60" s="27"/>
      <c r="K60" s="138"/>
      <c r="L60" s="138"/>
    </row>
    <row r="61" spans="1:12" ht="15" customHeight="1" thickBot="1" x14ac:dyDescent="0.4">
      <c r="A61" s="48" t="s">
        <v>44</v>
      </c>
      <c r="B61" s="114">
        <f>ROUND($F$24*$I$20,2)</f>
        <v>0</v>
      </c>
      <c r="C61" s="37"/>
      <c r="D61" s="136"/>
      <c r="E61" s="136"/>
      <c r="F61" s="136"/>
      <c r="G61" s="136"/>
      <c r="H61" s="136"/>
      <c r="I61" s="38"/>
      <c r="J61" s="12"/>
      <c r="K61" s="12"/>
      <c r="L61" s="12"/>
    </row>
    <row r="62" spans="1:12" ht="15" customHeight="1" x14ac:dyDescent="0.35">
      <c r="A62" s="142" t="s">
        <v>31</v>
      </c>
      <c r="B62" s="131"/>
      <c r="C62" s="116" t="e">
        <f>$B$62/$F$19</f>
        <v>#DIV/0!</v>
      </c>
      <c r="D62" s="64"/>
      <c r="E62" s="79"/>
      <c r="F62" s="65">
        <v>60123</v>
      </c>
      <c r="G62" s="64"/>
      <c r="H62" s="66"/>
      <c r="I62" s="67"/>
      <c r="J62" s="40"/>
      <c r="K62" s="31">
        <f>IF(E62="590000",C62,0)</f>
        <v>0</v>
      </c>
      <c r="L62" s="32" t="e">
        <f>IF(NOT(E62="590000"),C62,0)</f>
        <v>#DIV/0!</v>
      </c>
    </row>
    <row r="63" spans="1:12" ht="15" customHeight="1" x14ac:dyDescent="0.35">
      <c r="A63" s="143"/>
      <c r="B63" s="132"/>
      <c r="C63" s="117" t="e">
        <f>$B$63/$F$19</f>
        <v>#DIV/0!</v>
      </c>
      <c r="D63" s="68"/>
      <c r="E63" s="80"/>
      <c r="F63" s="70">
        <v>60123</v>
      </c>
      <c r="G63" s="71"/>
      <c r="H63" s="71"/>
      <c r="I63" s="72"/>
      <c r="J63" s="40"/>
      <c r="K63" s="20">
        <f>IF(E63="590000",C63,0)</f>
        <v>0</v>
      </c>
      <c r="L63" s="21" t="e">
        <f>IF(NOT(E63="590000"),C63,0)</f>
        <v>#DIV/0!</v>
      </c>
    </row>
    <row r="64" spans="1:12" ht="15" customHeight="1" x14ac:dyDescent="0.35">
      <c r="A64" s="143"/>
      <c r="B64" s="134"/>
      <c r="C64" s="119" t="e">
        <f>$B$64/$F$19</f>
        <v>#DIV/0!</v>
      </c>
      <c r="D64" s="73"/>
      <c r="E64" s="74"/>
      <c r="F64" s="75">
        <v>60123</v>
      </c>
      <c r="G64" s="73"/>
      <c r="H64" s="73"/>
      <c r="I64" s="76"/>
      <c r="J64" s="40"/>
      <c r="K64" s="20">
        <f>IF(E64="590000",C64,0)</f>
        <v>0</v>
      </c>
      <c r="L64" s="21" t="e">
        <f>IF(NOT(E64="590000"),C64,0)</f>
        <v>#DIV/0!</v>
      </c>
    </row>
    <row r="65" spans="1:13" ht="15" customHeight="1" x14ac:dyDescent="0.35">
      <c r="A65" s="143"/>
      <c r="B65" s="132"/>
      <c r="C65" s="117" t="e">
        <f>$B$65/$F$19</f>
        <v>#DIV/0!</v>
      </c>
      <c r="D65" s="71"/>
      <c r="E65" s="77"/>
      <c r="F65" s="70">
        <v>60123</v>
      </c>
      <c r="G65" s="71"/>
      <c r="H65" s="71"/>
      <c r="I65" s="72"/>
      <c r="J65" s="40"/>
      <c r="K65" s="22">
        <f>IF(E65="590000",C65,0)</f>
        <v>0</v>
      </c>
      <c r="L65" s="23" t="e">
        <f>IF(NOT(E65="590000"),C65,0)</f>
        <v>#DIV/0!</v>
      </c>
    </row>
    <row r="66" spans="1:13" ht="15" customHeight="1" x14ac:dyDescent="0.35">
      <c r="A66" s="46" t="s">
        <v>46</v>
      </c>
      <c r="B66" s="113">
        <f>SUM(B62:B65)</f>
        <v>0</v>
      </c>
      <c r="C66" s="137" t="str">
        <f>IF($B$66&lt;$B$67,"Amount is Under Eligible ODP for June",IF($B$66&gt;$B$67,"Amount is Over Eligible ODP for June",""))</f>
        <v/>
      </c>
      <c r="D66" s="137"/>
      <c r="E66" s="137"/>
      <c r="F66" s="137"/>
      <c r="G66" s="137"/>
      <c r="H66" s="63" t="s">
        <v>38</v>
      </c>
      <c r="I66" s="78"/>
      <c r="J66" s="27"/>
      <c r="K66" s="138"/>
      <c r="L66" s="138"/>
      <c r="M66" s="27"/>
    </row>
    <row r="67" spans="1:13" ht="15" customHeight="1" thickBot="1" x14ac:dyDescent="0.4">
      <c r="A67" s="47" t="s">
        <v>44</v>
      </c>
      <c r="B67" s="114">
        <f>ROUND($G$24*$I$20,2)</f>
        <v>0</v>
      </c>
      <c r="C67" s="42"/>
      <c r="D67" s="136"/>
      <c r="E67" s="136"/>
      <c r="F67" s="136"/>
      <c r="G67" s="136"/>
      <c r="H67" s="136"/>
      <c r="I67" s="38"/>
      <c r="J67" s="12"/>
      <c r="K67" s="12"/>
      <c r="L67" s="12"/>
    </row>
    <row r="68" spans="1:13" ht="15" customHeight="1" x14ac:dyDescent="0.35">
      <c r="A68" s="142" t="s">
        <v>32</v>
      </c>
      <c r="B68" s="131"/>
      <c r="C68" s="116" t="e">
        <f>$B$68/$F$19</f>
        <v>#DIV/0!</v>
      </c>
      <c r="D68" s="64"/>
      <c r="E68" s="79"/>
      <c r="F68" s="65">
        <v>60123</v>
      </c>
      <c r="G68" s="64"/>
      <c r="H68" s="64"/>
      <c r="I68" s="81"/>
      <c r="J68" s="28"/>
      <c r="K68" s="31">
        <f>IF(E68="590000",C68,0)</f>
        <v>0</v>
      </c>
      <c r="L68" s="32" t="e">
        <f>IF(NOT(E68="590000"),C68,0)</f>
        <v>#DIV/0!</v>
      </c>
    </row>
    <row r="69" spans="1:13" ht="15" customHeight="1" x14ac:dyDescent="0.35">
      <c r="A69" s="143"/>
      <c r="B69" s="132"/>
      <c r="C69" s="117" t="e">
        <f>$B$69/$F$19</f>
        <v>#DIV/0!</v>
      </c>
      <c r="D69" s="82"/>
      <c r="E69" s="80"/>
      <c r="F69" s="70">
        <v>60123</v>
      </c>
      <c r="G69" s="83"/>
      <c r="H69" s="83"/>
      <c r="I69" s="84"/>
      <c r="J69" s="28"/>
      <c r="K69" s="20">
        <f>IF(E69="590000",C69,0)</f>
        <v>0</v>
      </c>
      <c r="L69" s="21" t="e">
        <f>IF(NOT(E69="590000"),C69,0)</f>
        <v>#DIV/0!</v>
      </c>
    </row>
    <row r="70" spans="1:13" ht="15" customHeight="1" x14ac:dyDescent="0.35">
      <c r="A70" s="143"/>
      <c r="B70" s="134"/>
      <c r="C70" s="119" t="e">
        <f>$B$70/$F$19</f>
        <v>#DIV/0!</v>
      </c>
      <c r="D70" s="89"/>
      <c r="E70" s="90"/>
      <c r="F70" s="75">
        <v>60123</v>
      </c>
      <c r="G70" s="89"/>
      <c r="H70" s="89"/>
      <c r="I70" s="91"/>
      <c r="J70" s="28"/>
      <c r="K70" s="20">
        <f>IF(E70="590000",C70,0)</f>
        <v>0</v>
      </c>
      <c r="L70" s="21" t="e">
        <f>IF(NOT(E70="590000"),C70,0)</f>
        <v>#DIV/0!</v>
      </c>
    </row>
    <row r="71" spans="1:13" ht="15" customHeight="1" x14ac:dyDescent="0.35">
      <c r="A71" s="143"/>
      <c r="B71" s="132"/>
      <c r="C71" s="117" t="e">
        <f>$B$71/$F$19</f>
        <v>#DIV/0!</v>
      </c>
      <c r="D71" s="83"/>
      <c r="E71" s="69"/>
      <c r="F71" s="70">
        <v>60123</v>
      </c>
      <c r="G71" s="83"/>
      <c r="H71" s="83"/>
      <c r="I71" s="84"/>
      <c r="J71" s="28"/>
      <c r="K71" s="22">
        <f>IF(E71="590000",C71,0)</f>
        <v>0</v>
      </c>
      <c r="L71" s="23" t="e">
        <f>IF(NOT(E71="590000"),C71,0)</f>
        <v>#DIV/0!</v>
      </c>
    </row>
    <row r="72" spans="1:13" ht="15" customHeight="1" x14ac:dyDescent="0.35">
      <c r="A72" s="46" t="s">
        <v>46</v>
      </c>
      <c r="B72" s="113">
        <f>SUM(B68:B71)</f>
        <v>0</v>
      </c>
      <c r="C72" s="137" t="str">
        <f>IF($B$72&lt;$B$73,"Amount is Under Eligible ODP for July",IF($B$72&gt;$B$73,"Amount is Over Eligible ODP for July",""))</f>
        <v/>
      </c>
      <c r="D72" s="137"/>
      <c r="E72" s="137"/>
      <c r="F72" s="137"/>
      <c r="G72" s="137"/>
      <c r="H72" s="63" t="s">
        <v>38</v>
      </c>
      <c r="I72" s="78"/>
      <c r="J72" s="27"/>
      <c r="K72" s="138"/>
      <c r="L72" s="138"/>
    </row>
    <row r="73" spans="1:13" ht="15" customHeight="1" thickBot="1" x14ac:dyDescent="0.4">
      <c r="A73" s="47" t="s">
        <v>44</v>
      </c>
      <c r="B73" s="114">
        <f>ROUND($H$24*$I$20,2)</f>
        <v>0</v>
      </c>
      <c r="C73" s="42"/>
      <c r="D73" s="136"/>
      <c r="E73" s="136"/>
      <c r="F73" s="136"/>
      <c r="G73" s="136"/>
      <c r="H73" s="136"/>
      <c r="I73" s="38"/>
      <c r="J73" s="12"/>
      <c r="K73" s="12"/>
      <c r="L73" s="12"/>
    </row>
    <row r="74" spans="1:13" ht="15" customHeight="1" x14ac:dyDescent="0.35">
      <c r="A74" s="142" t="s">
        <v>8</v>
      </c>
      <c r="B74" s="135"/>
      <c r="C74" s="116" t="e">
        <f>$B$74/$F$19</f>
        <v>#DIV/0!</v>
      </c>
      <c r="D74" s="64"/>
      <c r="E74" s="79"/>
      <c r="F74" s="65">
        <v>60123</v>
      </c>
      <c r="G74" s="64"/>
      <c r="H74" s="66"/>
      <c r="I74" s="81"/>
      <c r="J74" s="28"/>
      <c r="K74" s="31">
        <f>IF(E74="590000",C74,0)</f>
        <v>0</v>
      </c>
      <c r="L74" s="32" t="e">
        <f>IF(NOT(E74="590000"),C74,0)</f>
        <v>#DIV/0!</v>
      </c>
    </row>
    <row r="75" spans="1:13" ht="15" customHeight="1" x14ac:dyDescent="0.35">
      <c r="A75" s="143"/>
      <c r="B75" s="133"/>
      <c r="C75" s="118" t="e">
        <f>$B$75/$F$19</f>
        <v>#DIV/0!</v>
      </c>
      <c r="D75" s="85"/>
      <c r="E75" s="92"/>
      <c r="F75" s="86">
        <v>60123</v>
      </c>
      <c r="G75" s="87"/>
      <c r="H75" s="87"/>
      <c r="I75" s="88"/>
      <c r="J75" s="28"/>
      <c r="K75" s="22">
        <f>IF(E75="590000",C75,0)</f>
        <v>0</v>
      </c>
      <c r="L75" s="23" t="e">
        <f>IF(NOT(E75="590000"),C75,0)</f>
        <v>#DIV/0!</v>
      </c>
    </row>
    <row r="76" spans="1:13" ht="15" customHeight="1" x14ac:dyDescent="0.35">
      <c r="A76" s="143"/>
      <c r="B76" s="132"/>
      <c r="C76" s="117" t="e">
        <f>$B$76/$F$19</f>
        <v>#DIV/0!</v>
      </c>
      <c r="D76" s="83"/>
      <c r="E76" s="69"/>
      <c r="F76" s="70">
        <v>60123</v>
      </c>
      <c r="G76" s="83"/>
      <c r="H76" s="83"/>
      <c r="I76" s="84"/>
      <c r="J76" s="28"/>
      <c r="K76" s="20">
        <f>IF(E76="590000",C76,0)</f>
        <v>0</v>
      </c>
      <c r="L76" s="21" t="e">
        <f>IF(NOT(E76="590000"),C76,0)</f>
        <v>#DIV/0!</v>
      </c>
    </row>
    <row r="77" spans="1:13" ht="15" customHeight="1" x14ac:dyDescent="0.35">
      <c r="A77" s="143"/>
      <c r="B77" s="132"/>
      <c r="C77" s="117" t="e">
        <f>$B$77/$F$19</f>
        <v>#DIV/0!</v>
      </c>
      <c r="D77" s="83"/>
      <c r="E77" s="69"/>
      <c r="F77" s="70">
        <v>60123</v>
      </c>
      <c r="G77" s="83"/>
      <c r="H77" s="83"/>
      <c r="I77" s="84"/>
      <c r="J77" s="28"/>
      <c r="K77" s="22">
        <f>IF(E77="590000",C77,0)</f>
        <v>0</v>
      </c>
      <c r="L77" s="23" t="e">
        <f>IF(NOT(E77="590000"),C77,0)</f>
        <v>#DIV/0!</v>
      </c>
    </row>
    <row r="78" spans="1:13" ht="15" customHeight="1" x14ac:dyDescent="0.35">
      <c r="A78" s="46" t="s">
        <v>46</v>
      </c>
      <c r="B78" s="113">
        <f>SUM(B74:B77)</f>
        <v>0</v>
      </c>
      <c r="C78" s="144" t="str">
        <f>IF($B$78&lt;$B$79,"Amount is Under Eligible ODP for August",IF($B$78&gt;$B$79,"Amount is Over Eligible ODP for August",""))</f>
        <v/>
      </c>
      <c r="D78" s="144"/>
      <c r="E78" s="144"/>
      <c r="F78" s="144"/>
      <c r="G78" s="145"/>
      <c r="H78" s="63" t="s">
        <v>38</v>
      </c>
      <c r="I78" s="78"/>
      <c r="J78" s="27"/>
      <c r="K78" s="146"/>
      <c r="L78" s="146"/>
    </row>
    <row r="79" spans="1:13" ht="15" customHeight="1" thickBot="1" x14ac:dyDescent="0.4">
      <c r="A79" s="47" t="s">
        <v>44</v>
      </c>
      <c r="B79" s="114">
        <f>ROUND($I$24*$I$20,2)</f>
        <v>0</v>
      </c>
      <c r="C79" s="37"/>
      <c r="D79" s="136"/>
      <c r="E79" s="136"/>
      <c r="F79" s="136"/>
      <c r="G79" s="136"/>
      <c r="H79" s="136"/>
      <c r="I79" s="38"/>
      <c r="J79" s="12"/>
      <c r="K79" s="4"/>
    </row>
    <row r="80" spans="1:13" x14ac:dyDescent="0.35">
      <c r="A80" s="6"/>
      <c r="B80" s="3"/>
      <c r="C80" s="13"/>
      <c r="D80" s="27"/>
      <c r="E80" s="27"/>
      <c r="F80" s="27"/>
      <c r="G80" s="27"/>
      <c r="H80" s="27"/>
      <c r="I80" s="4"/>
      <c r="J80" s="4"/>
      <c r="K80" s="4"/>
    </row>
    <row r="81" spans="1:11" x14ac:dyDescent="0.35">
      <c r="A81" s="4"/>
      <c r="B81" s="4"/>
      <c r="C81" s="4"/>
      <c r="D81" s="4"/>
      <c r="E81" s="15"/>
      <c r="F81" s="4"/>
      <c r="G81" s="4"/>
      <c r="H81" s="4"/>
      <c r="I81" s="4"/>
      <c r="J81" s="4"/>
      <c r="K81" s="4"/>
    </row>
    <row r="82" spans="1:11" x14ac:dyDescent="0.35">
      <c r="A82" s="14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x14ac:dyDescent="0.35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x14ac:dyDescent="0.3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x14ac:dyDescent="0.3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x14ac:dyDescent="0.3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 x14ac:dyDescent="0.35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x14ac:dyDescent="0.3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x14ac:dyDescent="0.3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x14ac:dyDescent="0.3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x14ac:dyDescent="0.3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x14ac:dyDescent="0.3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 x14ac:dyDescent="0.3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 x14ac:dyDescent="0.3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</row>
  </sheetData>
  <sheetProtection algorithmName="SHA-512" hashValue="AhtVPsUMgFOLQ9qouv8LrbzcUEnTlAu24/1B2Rz+fQRp+/qp1m/V+9zAG/5i/FFfq0zhlDjqQpq/wtHQAHuCeQ==" saltValue="zO86Lj9f82sZDeUz1eIsAg==" spinCount="100000" sheet="1" objects="1" scenarios="1"/>
  <mergeCells count="42">
    <mergeCell ref="B7:C7"/>
    <mergeCell ref="F7:G7"/>
    <mergeCell ref="B8:C8"/>
    <mergeCell ref="F8:G8"/>
    <mergeCell ref="C27:F27"/>
    <mergeCell ref="A11:I14"/>
    <mergeCell ref="F30:I30"/>
    <mergeCell ref="D55:H55"/>
    <mergeCell ref="D49:H49"/>
    <mergeCell ref="B29:D29"/>
    <mergeCell ref="E29:G29"/>
    <mergeCell ref="A56:A59"/>
    <mergeCell ref="C60:G60"/>
    <mergeCell ref="K60:L60"/>
    <mergeCell ref="A50:A53"/>
    <mergeCell ref="A32:A35"/>
    <mergeCell ref="C36:G36"/>
    <mergeCell ref="K36:L36"/>
    <mergeCell ref="D37:H37"/>
    <mergeCell ref="A38:A41"/>
    <mergeCell ref="C42:G42"/>
    <mergeCell ref="K42:L42"/>
    <mergeCell ref="D43:H43"/>
    <mergeCell ref="A44:A47"/>
    <mergeCell ref="C48:G48"/>
    <mergeCell ref="K48:L48"/>
    <mergeCell ref="D79:H79"/>
    <mergeCell ref="C72:G72"/>
    <mergeCell ref="K72:L72"/>
    <mergeCell ref="D73:H73"/>
    <mergeCell ref="A16:I16"/>
    <mergeCell ref="A74:A77"/>
    <mergeCell ref="C78:G78"/>
    <mergeCell ref="K78:L78"/>
    <mergeCell ref="D61:H61"/>
    <mergeCell ref="A62:A65"/>
    <mergeCell ref="C66:G66"/>
    <mergeCell ref="K66:L66"/>
    <mergeCell ref="D67:H67"/>
    <mergeCell ref="A68:A71"/>
    <mergeCell ref="C54:G54"/>
    <mergeCell ref="K54:L54"/>
  </mergeCells>
  <conditionalFormatting sqref="A24">
    <cfRule type="cellIs" dxfId="64" priority="71" operator="greaterThan">
      <formula>0</formula>
    </cfRule>
  </conditionalFormatting>
  <conditionalFormatting sqref="B24">
    <cfRule type="cellIs" dxfId="63" priority="70" operator="greaterThan">
      <formula>12</formula>
    </cfRule>
  </conditionalFormatting>
  <conditionalFormatting sqref="C24">
    <cfRule type="cellIs" dxfId="62" priority="69" operator="greaterThan">
      <formula>5</formula>
    </cfRule>
  </conditionalFormatting>
  <conditionalFormatting sqref="D24">
    <cfRule type="cellIs" dxfId="61" priority="68" operator="greaterThan">
      <formula>1</formula>
    </cfRule>
  </conditionalFormatting>
  <conditionalFormatting sqref="E24">
    <cfRule type="cellIs" dxfId="60" priority="67" operator="greaterThan">
      <formula>1</formula>
    </cfRule>
  </conditionalFormatting>
  <conditionalFormatting sqref="F24">
    <cfRule type="cellIs" dxfId="59" priority="66" operator="greaterThan">
      <formula>10</formula>
    </cfRule>
  </conditionalFormatting>
  <conditionalFormatting sqref="C28">
    <cfRule type="cellIs" dxfId="58" priority="65" operator="greaterThan">
      <formula>2.5</formula>
    </cfRule>
  </conditionalFormatting>
  <conditionalFormatting sqref="E28">
    <cfRule type="cellIs" dxfId="57" priority="64" operator="greaterThan">
      <formula>2</formula>
    </cfRule>
  </conditionalFormatting>
  <conditionalFormatting sqref="B42">
    <cfRule type="expression" dxfId="56" priority="62">
      <formula>B42=B43</formula>
    </cfRule>
  </conditionalFormatting>
  <conditionalFormatting sqref="G26">
    <cfRule type="cellIs" dxfId="55" priority="60" operator="greaterThan">
      <formula>3</formula>
    </cfRule>
  </conditionalFormatting>
  <conditionalFormatting sqref="I24:J24">
    <cfRule type="cellIs" dxfId="54" priority="59" operator="greaterThan">
      <formula>10</formula>
    </cfRule>
  </conditionalFormatting>
  <conditionalFormatting sqref="G32">
    <cfRule type="expression" dxfId="53" priority="56">
      <formula>IF(E32="590000",ISBLANK(G32),"")</formula>
    </cfRule>
  </conditionalFormatting>
  <conditionalFormatting sqref="G33:G35">
    <cfRule type="expression" dxfId="52" priority="55">
      <formula>IF(E33="590000",ISBLANK(G33),"")</formula>
    </cfRule>
  </conditionalFormatting>
  <conditionalFormatting sqref="G38">
    <cfRule type="expression" dxfId="51" priority="54">
      <formula>IF(E38="590000",ISBLANK(G38),"")</formula>
    </cfRule>
  </conditionalFormatting>
  <conditionalFormatting sqref="G39:G41">
    <cfRule type="expression" dxfId="50" priority="53">
      <formula>IF(E39="590000",ISBLANK(G39),"")</formula>
    </cfRule>
  </conditionalFormatting>
  <conditionalFormatting sqref="G45:G47">
    <cfRule type="expression" dxfId="49" priority="51">
      <formula>IF(E45="590000",ISBLANK(G45),"")</formula>
    </cfRule>
  </conditionalFormatting>
  <conditionalFormatting sqref="G57:G59">
    <cfRule type="expression" dxfId="48" priority="47">
      <formula>IF(E57="590000",ISBLANK(G57),"")</formula>
    </cfRule>
  </conditionalFormatting>
  <conditionalFormatting sqref="G51:G53">
    <cfRule type="expression" dxfId="47" priority="49">
      <formula>IF(E51="590000",ISBLANK(G51),"")</formula>
    </cfRule>
  </conditionalFormatting>
  <conditionalFormatting sqref="G63:G65">
    <cfRule type="expression" dxfId="46" priority="45">
      <formula>IF(E63="590000",ISBLANK(G63),"")</formula>
    </cfRule>
  </conditionalFormatting>
  <conditionalFormatting sqref="G69:G71">
    <cfRule type="expression" dxfId="45" priority="43">
      <formula>IF(E69="590000",ISBLANK(G69),"")</formula>
    </cfRule>
  </conditionalFormatting>
  <conditionalFormatting sqref="G75:G77">
    <cfRule type="expression" dxfId="44" priority="41">
      <formula>IF(E75="590000",ISBLANK(G75),"")</formula>
    </cfRule>
  </conditionalFormatting>
  <conditionalFormatting sqref="H24">
    <cfRule type="cellIs" dxfId="43" priority="40" operator="greaterThan">
      <formula>20</formula>
    </cfRule>
  </conditionalFormatting>
  <conditionalFormatting sqref="G24">
    <cfRule type="expression" dxfId="42" priority="39">
      <formula>$G$24&gt;20</formula>
    </cfRule>
  </conditionalFormatting>
  <conditionalFormatting sqref="B36">
    <cfRule type="expression" priority="36">
      <formula>B36=B37</formula>
    </cfRule>
  </conditionalFormatting>
  <conditionalFormatting sqref="C36:G36">
    <cfRule type="containsText" dxfId="41" priority="34" operator="containsText" text="Please Recalculate Compensation or Percent time in October">
      <formula>NOT(ISERROR(SEARCH("Please Recalculate Compensation or Percent time in October",C36)))</formula>
    </cfRule>
    <cfRule type="containsText" dxfId="40" priority="35" operator="containsText" text="Please Recalculate Compensation or Percent time in October">
      <formula>NOT(ISERROR(SEARCH("Please Recalculate Compensation or Percent time in October",C36)))</formula>
    </cfRule>
  </conditionalFormatting>
  <conditionalFormatting sqref="C42:G42">
    <cfRule type="containsText" dxfId="39" priority="33" operator="containsText" text="Please Recalculate Compensation or Percent time in December">
      <formula>NOT(ISERROR(SEARCH("Please Recalculate Compensation or Percent time in December",C42)))</formula>
    </cfRule>
  </conditionalFormatting>
  <conditionalFormatting sqref="B48">
    <cfRule type="expression" priority="32">
      <formula>$B$48=$B$49</formula>
    </cfRule>
  </conditionalFormatting>
  <conditionalFormatting sqref="C48:G48">
    <cfRule type="containsText" dxfId="38" priority="31" operator="containsText" text="Please Recalculate Compensation or Percent time in January">
      <formula>NOT(ISERROR(SEARCH("Please Recalculate Compensation or Percent time in January",C48)))</formula>
    </cfRule>
  </conditionalFormatting>
  <conditionalFormatting sqref="B54">
    <cfRule type="expression" priority="30">
      <formula>$B$54=$B$55</formula>
    </cfRule>
  </conditionalFormatting>
  <conditionalFormatting sqref="B60">
    <cfRule type="expression" priority="29">
      <formula>$B$60=$B$61</formula>
    </cfRule>
  </conditionalFormatting>
  <conditionalFormatting sqref="B66">
    <cfRule type="expression" priority="28">
      <formula>$B$66=$B$67</formula>
    </cfRule>
  </conditionalFormatting>
  <conditionalFormatting sqref="B72">
    <cfRule type="expression" priority="27">
      <formula>$B$72=$B$73</formula>
    </cfRule>
  </conditionalFormatting>
  <conditionalFormatting sqref="I17">
    <cfRule type="expression" priority="26">
      <formula>$I$17=$I$18</formula>
    </cfRule>
  </conditionalFormatting>
  <conditionalFormatting sqref="B29:D29">
    <cfRule type="cellIs" dxfId="37" priority="20" operator="greaterThan">
      <formula>"B31"</formula>
    </cfRule>
    <cfRule type="cellIs" dxfId="36" priority="24" operator="greaterThan">
      <formula>"B31"</formula>
    </cfRule>
    <cfRule type="expression" dxfId="35" priority="25">
      <formula>"Error - Please reduce OSP ODP to 2.5 months"</formula>
    </cfRule>
  </conditionalFormatting>
  <conditionalFormatting sqref="E29:G29">
    <cfRule type="cellIs" dxfId="34" priority="21" operator="greaterThan">
      <formula>"E31"</formula>
    </cfRule>
    <cfRule type="cellIs" dxfId="33" priority="23" operator="greaterThan">
      <formula>"E31"</formula>
    </cfRule>
  </conditionalFormatting>
  <conditionalFormatting sqref="N72">
    <cfRule type="cellIs" dxfId="32" priority="22" operator="greaterThan">
      <formula>"E24"</formula>
    </cfRule>
  </conditionalFormatting>
  <conditionalFormatting sqref="G44">
    <cfRule type="expression" dxfId="31" priority="19">
      <formula>IF(E44="590000",ISBLANK(G44),"")</formula>
    </cfRule>
  </conditionalFormatting>
  <conditionalFormatting sqref="C36:G36 C42:G42 C48:G48 C54:G54 C60:G60 C66:G66 C72:G72 C78:G78">
    <cfRule type="notContainsBlanks" dxfId="30" priority="14">
      <formula>LEN(TRIM(C36))&gt;0</formula>
    </cfRule>
  </conditionalFormatting>
  <conditionalFormatting sqref="B78">
    <cfRule type="expression" priority="12">
      <formula>$B$66=$B$67</formula>
    </cfRule>
  </conditionalFormatting>
  <conditionalFormatting sqref="G68">
    <cfRule type="expression" dxfId="29" priority="11">
      <formula>IF(E68="590000",ISBLANK(G68),"")</formula>
    </cfRule>
  </conditionalFormatting>
  <conditionalFormatting sqref="G74">
    <cfRule type="expression" dxfId="28" priority="9">
      <formula>IF(E74="590000",ISBLANK(G74),"")</formula>
    </cfRule>
  </conditionalFormatting>
  <conditionalFormatting sqref="C27:F27">
    <cfRule type="notContainsBlanks" dxfId="27" priority="72">
      <formula>LEN(TRIM(C27))&gt;0</formula>
    </cfRule>
  </conditionalFormatting>
  <conditionalFormatting sqref="G50">
    <cfRule type="expression" dxfId="26" priority="3">
      <formula>IF(E50="590000",ISBLANK(G50),"")</formula>
    </cfRule>
  </conditionalFormatting>
  <conditionalFormatting sqref="G56">
    <cfRule type="expression" dxfId="25" priority="2">
      <formula>IF(E56="590000",ISBLANK(G56),"")</formula>
    </cfRule>
  </conditionalFormatting>
  <conditionalFormatting sqref="G62">
    <cfRule type="expression" dxfId="24" priority="1">
      <formula>IF(E62="590000",ISBLANK(G62),"")</formula>
    </cfRule>
  </conditionalFormatting>
  <pageMargins left="0.55000000000000004" right="0.55000000000000004" top="0.5" bottom="0.5" header="0.3" footer="0.3"/>
  <pageSetup paperSize="5" scale="68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0"/>
  <sheetViews>
    <sheetView showGridLines="0" tabSelected="1" zoomScale="96" zoomScaleNormal="96" workbookViewId="0">
      <selection activeCell="Q6" sqref="Q6"/>
    </sheetView>
  </sheetViews>
  <sheetFormatPr defaultColWidth="9.1796875" defaultRowHeight="14.5" x14ac:dyDescent="0.35"/>
  <cols>
    <col min="1" max="1" width="18.26953125" style="7" customWidth="1"/>
    <col min="2" max="2" width="17.453125" style="7" customWidth="1"/>
    <col min="3" max="3" width="15.54296875" style="7" customWidth="1"/>
    <col min="4" max="4" width="14.26953125" style="7" customWidth="1"/>
    <col min="5" max="5" width="13" style="7" customWidth="1"/>
    <col min="6" max="9" width="14.26953125" style="7" customWidth="1"/>
    <col min="10" max="10" width="1.54296875" style="7" hidden="1" customWidth="1"/>
    <col min="11" max="11" width="10.54296875" style="7" hidden="1" customWidth="1"/>
    <col min="12" max="12" width="9.1796875" style="7" hidden="1" customWidth="1"/>
    <col min="13" max="13" width="11.1796875" style="7" hidden="1" customWidth="1"/>
    <col min="14" max="16384" width="9.1796875" style="7"/>
  </cols>
  <sheetData>
    <row r="1" spans="1:12" x14ac:dyDescent="0.35">
      <c r="A1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x14ac:dyDescent="0.35"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9.5" customHeight="1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18.75" customHeight="1" x14ac:dyDescent="0.35">
      <c r="B6" s="4"/>
      <c r="C6" s="4"/>
      <c r="D6" s="4"/>
      <c r="E6" s="4"/>
      <c r="F6" s="4"/>
      <c r="G6" s="4"/>
      <c r="H6" s="4"/>
      <c r="I6" s="4"/>
      <c r="J6" s="4"/>
      <c r="K6" s="4"/>
    </row>
    <row r="7" spans="1:12" s="94" customFormat="1" x14ac:dyDescent="0.35">
      <c r="A7" s="95" t="s">
        <v>0</v>
      </c>
      <c r="B7" s="151"/>
      <c r="C7" s="152"/>
      <c r="D7" s="96"/>
      <c r="E7" s="95" t="s">
        <v>1</v>
      </c>
      <c r="F7" s="153"/>
      <c r="G7" s="153"/>
      <c r="H7" s="93"/>
      <c r="I7" s="93"/>
      <c r="J7" s="93"/>
      <c r="K7" s="93"/>
      <c r="L7" s="93"/>
    </row>
    <row r="8" spans="1:12" s="94" customFormat="1" x14ac:dyDescent="0.35">
      <c r="A8" s="95" t="s">
        <v>45</v>
      </c>
      <c r="B8" s="154"/>
      <c r="C8" s="154"/>
      <c r="D8" s="96"/>
      <c r="E8" s="95" t="s">
        <v>2</v>
      </c>
      <c r="F8" s="154"/>
      <c r="G8" s="154"/>
      <c r="H8" s="93"/>
      <c r="I8" s="93"/>
      <c r="J8" s="93"/>
      <c r="K8" s="93"/>
      <c r="L8" s="93"/>
    </row>
    <row r="9" spans="1:12" s="94" customFormat="1" x14ac:dyDescent="0.3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2" s="94" customFormat="1" x14ac:dyDescent="0.35">
      <c r="A10" s="97" t="s">
        <v>29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2" s="94" customFormat="1" ht="15" customHeight="1" x14ac:dyDescent="0.35">
      <c r="A11" s="156"/>
      <c r="B11" s="157"/>
      <c r="C11" s="157"/>
      <c r="D11" s="157"/>
      <c r="E11" s="157"/>
      <c r="F11" s="157"/>
      <c r="G11" s="157"/>
      <c r="H11" s="157"/>
      <c r="I11" s="158"/>
      <c r="J11" s="98"/>
      <c r="K11" s="98"/>
      <c r="L11" s="98"/>
    </row>
    <row r="12" spans="1:12" s="94" customFormat="1" ht="15" customHeight="1" x14ac:dyDescent="0.35">
      <c r="A12" s="159"/>
      <c r="B12" s="160"/>
      <c r="C12" s="160"/>
      <c r="D12" s="160"/>
      <c r="E12" s="160"/>
      <c r="F12" s="160"/>
      <c r="G12" s="160"/>
      <c r="H12" s="160"/>
      <c r="I12" s="161"/>
      <c r="J12" s="98"/>
      <c r="K12" s="98"/>
      <c r="L12" s="98"/>
    </row>
    <row r="13" spans="1:12" s="94" customFormat="1" ht="15" customHeight="1" x14ac:dyDescent="0.35">
      <c r="A13" s="159"/>
      <c r="B13" s="160"/>
      <c r="C13" s="160"/>
      <c r="D13" s="160"/>
      <c r="E13" s="160"/>
      <c r="F13" s="160"/>
      <c r="G13" s="160"/>
      <c r="H13" s="160"/>
      <c r="I13" s="161"/>
      <c r="J13" s="98"/>
      <c r="K13" s="98"/>
      <c r="L13" s="98"/>
    </row>
    <row r="14" spans="1:12" s="94" customFormat="1" x14ac:dyDescent="0.35">
      <c r="A14" s="162"/>
      <c r="B14" s="163"/>
      <c r="C14" s="163"/>
      <c r="D14" s="163"/>
      <c r="E14" s="163"/>
      <c r="F14" s="163"/>
      <c r="G14" s="163"/>
      <c r="H14" s="163"/>
      <c r="I14" s="164"/>
      <c r="J14" s="98"/>
      <c r="K14" s="98"/>
      <c r="L14" s="98"/>
    </row>
    <row r="15" spans="1:12" ht="23.25" customHeight="1" thickBot="1" x14ac:dyDescent="0.4">
      <c r="A15" s="35" t="s">
        <v>42</v>
      </c>
      <c r="B15" s="25"/>
      <c r="C15" s="25"/>
      <c r="D15" s="25"/>
      <c r="E15" s="25"/>
      <c r="F15" s="25"/>
      <c r="G15" s="25"/>
      <c r="H15" s="25"/>
      <c r="I15" s="25"/>
      <c r="J15" s="25"/>
      <c r="K15" s="4"/>
    </row>
    <row r="16" spans="1:12" ht="15" thickBot="1" x14ac:dyDescent="0.4">
      <c r="A16" s="139" t="s">
        <v>40</v>
      </c>
      <c r="B16" s="140"/>
      <c r="C16" s="140"/>
      <c r="D16" s="140"/>
      <c r="E16" s="140"/>
      <c r="F16" s="140"/>
      <c r="G16" s="140"/>
      <c r="H16" s="140"/>
      <c r="I16" s="141"/>
      <c r="J16" s="25"/>
      <c r="K16" s="4"/>
    </row>
    <row r="17" spans="1:13" s="94" customFormat="1" ht="15" thickBot="1" x14ac:dyDescent="0.4">
      <c r="A17" s="99"/>
      <c r="B17" s="100"/>
      <c r="C17" s="100"/>
      <c r="D17" s="100"/>
      <c r="E17" s="50" t="s">
        <v>11</v>
      </c>
      <c r="F17" s="101"/>
      <c r="G17" s="102"/>
      <c r="H17" s="56" t="s">
        <v>24</v>
      </c>
      <c r="I17" s="126">
        <f>ROUND(SUM($B$36,$B$42,$B$48,$B$54),2)</f>
        <v>0</v>
      </c>
      <c r="J17" s="112"/>
      <c r="K17" s="104"/>
    </row>
    <row r="18" spans="1:13" s="94" customFormat="1" x14ac:dyDescent="0.35">
      <c r="A18" s="99"/>
      <c r="B18" s="100"/>
      <c r="C18" s="50"/>
      <c r="D18" s="50"/>
      <c r="E18" s="51" t="s">
        <v>19</v>
      </c>
      <c r="F18" s="123">
        <f>(F17/9)*3</f>
        <v>0</v>
      </c>
      <c r="G18" s="105"/>
      <c r="H18" s="56" t="s">
        <v>37</v>
      </c>
      <c r="I18" s="126">
        <f>ROUND(SUM($B$37,$B$43,$B$49,$B$55),2)</f>
        <v>0</v>
      </c>
      <c r="J18" s="112"/>
      <c r="K18" s="104"/>
    </row>
    <row r="19" spans="1:13" s="94" customFormat="1" x14ac:dyDescent="0.35">
      <c r="A19" s="99"/>
      <c r="B19" s="100"/>
      <c r="C19" s="50"/>
      <c r="D19" s="50"/>
      <c r="E19" s="51" t="s">
        <v>12</v>
      </c>
      <c r="F19" s="124">
        <f>F17/9</f>
        <v>0</v>
      </c>
      <c r="G19" s="105"/>
      <c r="H19" s="56"/>
      <c r="I19" s="127"/>
      <c r="J19" s="112"/>
      <c r="K19" s="104"/>
    </row>
    <row r="20" spans="1:13" x14ac:dyDescent="0.35">
      <c r="A20" s="49"/>
      <c r="B20" s="39"/>
      <c r="C20" s="50"/>
      <c r="D20" s="50"/>
      <c r="E20" s="51" t="s">
        <v>20</v>
      </c>
      <c r="F20" s="125">
        <f>F19*2.5</f>
        <v>0</v>
      </c>
      <c r="G20" s="57"/>
      <c r="H20" s="58" t="s">
        <v>36</v>
      </c>
      <c r="I20" s="128">
        <f>($F$17/180)</f>
        <v>0</v>
      </c>
      <c r="J20" s="25"/>
      <c r="K20" s="13"/>
    </row>
    <row r="21" spans="1:13" x14ac:dyDescent="0.35">
      <c r="A21" s="52"/>
      <c r="B21" s="53"/>
      <c r="C21" s="54"/>
      <c r="D21" s="54"/>
      <c r="E21" s="55" t="s">
        <v>21</v>
      </c>
      <c r="F21" s="125">
        <f>F19*2</f>
        <v>0</v>
      </c>
      <c r="G21" s="59"/>
      <c r="H21" s="55" t="s">
        <v>33</v>
      </c>
      <c r="I21" s="129">
        <f>SUM(A24:I24)</f>
        <v>0</v>
      </c>
      <c r="J21" s="25"/>
      <c r="K21" s="13"/>
    </row>
    <row r="22" spans="1:13" ht="23.25" customHeight="1" x14ac:dyDescent="0.35">
      <c r="A22" s="35" t="s">
        <v>43</v>
      </c>
      <c r="B22" s="1"/>
      <c r="C22" s="1"/>
      <c r="D22" s="1"/>
      <c r="E22" s="1"/>
      <c r="F22" s="1"/>
      <c r="G22" s="1"/>
      <c r="H22" s="5"/>
      <c r="I22" s="4"/>
      <c r="J22" s="4"/>
      <c r="K22" s="4"/>
    </row>
    <row r="23" spans="1:13" s="8" customFormat="1" ht="30" customHeight="1" x14ac:dyDescent="0.35">
      <c r="A23" s="168" t="s">
        <v>52</v>
      </c>
      <c r="B23" s="169"/>
      <c r="C23" s="168" t="s">
        <v>47</v>
      </c>
      <c r="D23" s="170"/>
      <c r="E23" s="168" t="s">
        <v>48</v>
      </c>
      <c r="F23" s="170"/>
      <c r="G23" s="168" t="s">
        <v>50</v>
      </c>
      <c r="H23" s="171"/>
      <c r="I23" s="170"/>
      <c r="J23" s="24"/>
      <c r="K23" s="111"/>
      <c r="M23" s="19"/>
    </row>
    <row r="24" spans="1:13" s="109" customFormat="1" x14ac:dyDescent="0.35">
      <c r="A24" s="165"/>
      <c r="B24" s="166"/>
      <c r="C24" s="165"/>
      <c r="D24" s="166"/>
      <c r="E24" s="165"/>
      <c r="F24" s="166"/>
      <c r="G24" s="165"/>
      <c r="H24" s="172"/>
      <c r="I24" s="166"/>
      <c r="J24" s="107"/>
      <c r="K24" s="108"/>
      <c r="M24" s="110"/>
    </row>
    <row r="25" spans="1:13" x14ac:dyDescent="0.35">
      <c r="A25" s="9"/>
      <c r="B25" s="10"/>
      <c r="C25" s="10"/>
      <c r="D25" s="10"/>
      <c r="E25" s="10"/>
      <c r="F25" s="10"/>
      <c r="G25" s="10"/>
      <c r="H25" s="8"/>
      <c r="I25" s="4"/>
      <c r="J25" s="4"/>
      <c r="K25" s="4"/>
      <c r="M25" s="18"/>
    </row>
    <row r="26" spans="1:13" s="8" customFormat="1" x14ac:dyDescent="0.35">
      <c r="B26" s="11"/>
      <c r="C26" s="34" t="s">
        <v>17</v>
      </c>
      <c r="D26" s="120">
        <f>ROUND(SUM(A24:I24)/20,2)*1</f>
        <v>0</v>
      </c>
      <c r="E26" s="34" t="s">
        <v>18</v>
      </c>
      <c r="F26" s="121">
        <f>D26</f>
        <v>0</v>
      </c>
      <c r="H26" s="111"/>
      <c r="I26" s="111"/>
      <c r="J26" s="111"/>
      <c r="K26" s="111"/>
    </row>
    <row r="27" spans="1:13" s="8" customFormat="1" ht="15" customHeight="1" x14ac:dyDescent="0.35">
      <c r="B27" s="1"/>
      <c r="C27" s="167" t="str">
        <f>IF(F26&gt;3,"Error - Please reduce ODP to 3 months","")</f>
        <v/>
      </c>
      <c r="D27" s="167"/>
      <c r="E27" s="167"/>
      <c r="F27" s="167"/>
      <c r="G27" s="2"/>
      <c r="H27" s="111"/>
      <c r="I27" s="111"/>
      <c r="J27" s="111"/>
      <c r="K27" s="111"/>
      <c r="L27" s="7"/>
      <c r="M27" s="7"/>
    </row>
    <row r="28" spans="1:13" s="8" customFormat="1" x14ac:dyDescent="0.35">
      <c r="A28" s="11"/>
      <c r="B28" s="34" t="s">
        <v>22</v>
      </c>
      <c r="C28" s="120">
        <f>ROUND(SUM(K32:K53),2)</f>
        <v>0</v>
      </c>
      <c r="D28" s="34" t="s">
        <v>23</v>
      </c>
      <c r="E28" s="120" t="e">
        <f>ROUND(SUM(L32:L55),2)</f>
        <v>#DIV/0!</v>
      </c>
      <c r="F28" s="34" t="s">
        <v>28</v>
      </c>
      <c r="G28" s="122" t="e">
        <f>C28+E28</f>
        <v>#DIV/0!</v>
      </c>
      <c r="H28" s="111"/>
      <c r="I28" s="26"/>
      <c r="J28" s="26"/>
      <c r="K28" s="26"/>
    </row>
    <row r="29" spans="1:13" s="8" customFormat="1" x14ac:dyDescent="0.35">
      <c r="A29" s="11"/>
      <c r="B29" s="150" t="str">
        <f>IF($C$28&gt;2.5,"Error - Please reduce OSP ODP to 2.5 months","")</f>
        <v/>
      </c>
      <c r="C29" s="150"/>
      <c r="D29" s="150"/>
      <c r="E29" s="150" t="e">
        <f>IF($E$28&gt;2,"Error - Please reduce UNIV ODP to 2 months","")</f>
        <v>#DIV/0!</v>
      </c>
      <c r="F29" s="150"/>
      <c r="G29" s="150"/>
      <c r="H29" s="111"/>
      <c r="I29" s="26"/>
      <c r="J29" s="26"/>
      <c r="K29" s="26"/>
    </row>
    <row r="30" spans="1:13" s="12" customFormat="1" ht="15" thickBot="1" x14ac:dyDescent="0.4">
      <c r="A30" s="35" t="s">
        <v>41</v>
      </c>
      <c r="B30" s="4"/>
      <c r="F30" s="149" t="e">
        <f>IF(C28+E28&lt;&gt;F26,"Chartfields have not been designated properly"," ")</f>
        <v>#DIV/0!</v>
      </c>
      <c r="G30" s="149"/>
      <c r="H30" s="149"/>
      <c r="I30" s="149"/>
      <c r="J30" s="13"/>
      <c r="K30" s="13"/>
    </row>
    <row r="31" spans="1:13" ht="15" customHeight="1" thickBot="1" x14ac:dyDescent="0.4">
      <c r="A31" s="60" t="s">
        <v>3</v>
      </c>
      <c r="B31" s="61" t="s">
        <v>39</v>
      </c>
      <c r="C31" s="61" t="s">
        <v>4</v>
      </c>
      <c r="D31" s="61" t="s">
        <v>5</v>
      </c>
      <c r="E31" s="61" t="s">
        <v>6</v>
      </c>
      <c r="F31" s="61" t="s">
        <v>7</v>
      </c>
      <c r="G31" s="61" t="s">
        <v>9</v>
      </c>
      <c r="H31" s="61" t="s">
        <v>10</v>
      </c>
      <c r="I31" s="62" t="s">
        <v>30</v>
      </c>
      <c r="J31" s="11"/>
      <c r="K31" s="29" t="s">
        <v>26</v>
      </c>
      <c r="L31" s="30" t="s">
        <v>25</v>
      </c>
    </row>
    <row r="32" spans="1:13" ht="15" customHeight="1" x14ac:dyDescent="0.35">
      <c r="A32" s="142" t="s">
        <v>16</v>
      </c>
      <c r="B32" s="43"/>
      <c r="C32" s="116" t="e">
        <f>$B$32/$F$19</f>
        <v>#DIV/0!</v>
      </c>
      <c r="D32" s="64"/>
      <c r="E32" s="79"/>
      <c r="F32" s="65">
        <v>60123</v>
      </c>
      <c r="G32" s="64"/>
      <c r="H32" s="64"/>
      <c r="I32" s="81"/>
      <c r="J32" s="28"/>
      <c r="K32" s="31">
        <f>IF(E32="590000",C32,0)</f>
        <v>0</v>
      </c>
      <c r="L32" s="32" t="e">
        <f>IF(NOT(E32="590000"),C32,0)</f>
        <v>#DIV/0!</v>
      </c>
    </row>
    <row r="33" spans="1:13" ht="15" customHeight="1" x14ac:dyDescent="0.35">
      <c r="A33" s="143"/>
      <c r="B33" s="44"/>
      <c r="C33" s="117" t="e">
        <f>$B$33/$F$19</f>
        <v>#DIV/0!</v>
      </c>
      <c r="D33" s="82"/>
      <c r="E33" s="80"/>
      <c r="F33" s="70">
        <v>60123</v>
      </c>
      <c r="G33" s="83"/>
      <c r="H33" s="83"/>
      <c r="I33" s="84"/>
      <c r="J33" s="28"/>
      <c r="K33" s="20">
        <f>IF(E33="590000",C33,0)</f>
        <v>0</v>
      </c>
      <c r="L33" s="21" t="e">
        <f>IF(NOT(E33="590000"),C33,0)</f>
        <v>#DIV/0!</v>
      </c>
    </row>
    <row r="34" spans="1:13" ht="15" customHeight="1" x14ac:dyDescent="0.35">
      <c r="A34" s="143"/>
      <c r="B34" s="45"/>
      <c r="C34" s="119" t="e">
        <f>$B$34/$F$19</f>
        <v>#DIV/0!</v>
      </c>
      <c r="D34" s="89"/>
      <c r="E34" s="90"/>
      <c r="F34" s="75">
        <v>60123</v>
      </c>
      <c r="G34" s="89"/>
      <c r="H34" s="89"/>
      <c r="I34" s="91"/>
      <c r="J34" s="28"/>
      <c r="K34" s="20">
        <f>IF(E34="590000",C34,0)</f>
        <v>0</v>
      </c>
      <c r="L34" s="21" t="e">
        <f>IF(NOT(E34="590000"),C34,0)</f>
        <v>#DIV/0!</v>
      </c>
    </row>
    <row r="35" spans="1:13" ht="15" customHeight="1" x14ac:dyDescent="0.35">
      <c r="A35" s="143"/>
      <c r="B35" s="44"/>
      <c r="C35" s="117" t="e">
        <f>$B$35/$F$19</f>
        <v>#DIV/0!</v>
      </c>
      <c r="D35" s="83"/>
      <c r="E35" s="69"/>
      <c r="F35" s="70">
        <v>60123</v>
      </c>
      <c r="G35" s="83"/>
      <c r="H35" s="83"/>
      <c r="I35" s="84"/>
      <c r="J35" s="28"/>
      <c r="K35" s="22">
        <f>IF(E35="590000",C35,0)</f>
        <v>0</v>
      </c>
      <c r="L35" s="23" t="e">
        <f>IF(NOT(E35="590000"),C35,0)</f>
        <v>#DIV/0!</v>
      </c>
    </row>
    <row r="36" spans="1:13" ht="15" customHeight="1" x14ac:dyDescent="0.35">
      <c r="A36" s="46" t="s">
        <v>46</v>
      </c>
      <c r="B36" s="113">
        <f>SUM(B32:B35)</f>
        <v>0</v>
      </c>
      <c r="C36" s="147" t="str">
        <f>IF($B$36&lt;$B$37,"Amount is Under Eligible ODP for May",IF($B$36&gt;$B$37,"Amount is Over Eligible ODP for May",""))</f>
        <v/>
      </c>
      <c r="D36" s="147"/>
      <c r="E36" s="147"/>
      <c r="F36" s="147"/>
      <c r="G36" s="147"/>
      <c r="H36" s="63" t="s">
        <v>38</v>
      </c>
      <c r="I36" s="78"/>
      <c r="J36" s="111"/>
      <c r="K36" s="138"/>
      <c r="L36" s="138"/>
    </row>
    <row r="37" spans="1:13" ht="15" customHeight="1" thickBot="1" x14ac:dyDescent="0.4">
      <c r="A37" s="48" t="s">
        <v>44</v>
      </c>
      <c r="B37" s="114">
        <f>ROUND($A$24*I20,2)</f>
        <v>0</v>
      </c>
      <c r="C37" s="37"/>
      <c r="D37" s="136"/>
      <c r="E37" s="136"/>
      <c r="F37" s="136"/>
      <c r="G37" s="136"/>
      <c r="H37" s="136"/>
      <c r="I37" s="38"/>
      <c r="J37" s="12"/>
      <c r="K37" s="12"/>
      <c r="L37" s="12"/>
    </row>
    <row r="38" spans="1:13" ht="15" customHeight="1" x14ac:dyDescent="0.35">
      <c r="A38" s="142" t="s">
        <v>31</v>
      </c>
      <c r="B38" s="43"/>
      <c r="C38" s="116" t="e">
        <f>$B$38/$F$19</f>
        <v>#DIV/0!</v>
      </c>
      <c r="D38" s="64"/>
      <c r="E38" s="79"/>
      <c r="F38" s="65">
        <v>60123</v>
      </c>
      <c r="G38" s="64"/>
      <c r="H38" s="66"/>
      <c r="I38" s="67"/>
      <c r="J38" s="40"/>
      <c r="K38" s="31">
        <f>IF(E38="590000",C38,0)</f>
        <v>0</v>
      </c>
      <c r="L38" s="32" t="e">
        <f>IF(NOT(E38="590000"),C38,0)</f>
        <v>#DIV/0!</v>
      </c>
    </row>
    <row r="39" spans="1:13" ht="15" customHeight="1" x14ac:dyDescent="0.35">
      <c r="A39" s="143"/>
      <c r="B39" s="44"/>
      <c r="C39" s="117" t="e">
        <f>$B$39/$F$19</f>
        <v>#DIV/0!</v>
      </c>
      <c r="D39" s="82"/>
      <c r="E39" s="80"/>
      <c r="F39" s="70">
        <v>60123</v>
      </c>
      <c r="G39" s="71"/>
      <c r="H39" s="71"/>
      <c r="I39" s="72"/>
      <c r="J39" s="40"/>
      <c r="K39" s="20">
        <f>IF(E39="590000",C39,0)</f>
        <v>0</v>
      </c>
      <c r="L39" s="21" t="e">
        <f>IF(NOT(E39="590000"),C39,0)</f>
        <v>#DIV/0!</v>
      </c>
    </row>
    <row r="40" spans="1:13" ht="15" customHeight="1" x14ac:dyDescent="0.35">
      <c r="A40" s="143"/>
      <c r="B40" s="45"/>
      <c r="C40" s="119" t="e">
        <f>$B$40/$F$19</f>
        <v>#DIV/0!</v>
      </c>
      <c r="D40" s="73"/>
      <c r="E40" s="74"/>
      <c r="F40" s="75">
        <v>60123</v>
      </c>
      <c r="G40" s="73"/>
      <c r="H40" s="73"/>
      <c r="I40" s="76"/>
      <c r="J40" s="40"/>
      <c r="K40" s="20">
        <f>IF(E40="590000",C40,0)</f>
        <v>0</v>
      </c>
      <c r="L40" s="21" t="e">
        <f>IF(NOT(E40="590000"),C40,0)</f>
        <v>#DIV/0!</v>
      </c>
    </row>
    <row r="41" spans="1:13" ht="15" customHeight="1" x14ac:dyDescent="0.35">
      <c r="A41" s="143"/>
      <c r="B41" s="44"/>
      <c r="C41" s="117" t="e">
        <f>$B$41/$F$19</f>
        <v>#DIV/0!</v>
      </c>
      <c r="D41" s="71"/>
      <c r="E41" s="77"/>
      <c r="F41" s="70">
        <v>60123</v>
      </c>
      <c r="G41" s="71"/>
      <c r="H41" s="71"/>
      <c r="I41" s="72"/>
      <c r="J41" s="40"/>
      <c r="K41" s="22">
        <f>IF(E41="590000",C41,0)</f>
        <v>0</v>
      </c>
      <c r="L41" s="23" t="e">
        <f>IF(NOT(E41="590000"),C41,0)</f>
        <v>#DIV/0!</v>
      </c>
    </row>
    <row r="42" spans="1:13" ht="15" customHeight="1" x14ac:dyDescent="0.35">
      <c r="A42" s="46" t="s">
        <v>46</v>
      </c>
      <c r="B42" s="113">
        <f>SUM(B38:B41)</f>
        <v>0</v>
      </c>
      <c r="C42" s="137" t="str">
        <f>IF($B$42&lt;$B$43,"Amount is Under Eligible ODP for June",IF($B$42&gt;$B$43,"Amount is Over Eligible ODP for June",""))</f>
        <v/>
      </c>
      <c r="D42" s="137"/>
      <c r="E42" s="137"/>
      <c r="F42" s="137"/>
      <c r="G42" s="137"/>
      <c r="H42" s="63" t="s">
        <v>38</v>
      </c>
      <c r="I42" s="78"/>
      <c r="J42" s="111"/>
      <c r="K42" s="138"/>
      <c r="L42" s="138"/>
      <c r="M42" s="111"/>
    </row>
    <row r="43" spans="1:13" ht="15" customHeight="1" thickBot="1" x14ac:dyDescent="0.4">
      <c r="A43" s="47" t="s">
        <v>44</v>
      </c>
      <c r="B43" s="114">
        <f>ROUND($C$24*I20,2)</f>
        <v>0</v>
      </c>
      <c r="C43" s="42"/>
      <c r="D43" s="136"/>
      <c r="E43" s="136"/>
      <c r="F43" s="136"/>
      <c r="G43" s="136"/>
      <c r="H43" s="136"/>
      <c r="I43" s="38"/>
      <c r="J43" s="12"/>
      <c r="K43" s="12"/>
      <c r="L43" s="12"/>
    </row>
    <row r="44" spans="1:13" ht="15" customHeight="1" x14ac:dyDescent="0.35">
      <c r="A44" s="142" t="s">
        <v>32</v>
      </c>
      <c r="B44" s="43"/>
      <c r="C44" s="116" t="e">
        <f>$B$38/$F$19</f>
        <v>#DIV/0!</v>
      </c>
      <c r="D44" s="64"/>
      <c r="E44" s="79"/>
      <c r="F44" s="65">
        <v>60123</v>
      </c>
      <c r="G44" s="64"/>
      <c r="H44" s="64"/>
      <c r="I44" s="81"/>
      <c r="J44" s="28"/>
      <c r="K44" s="31">
        <f>IF(E44="590000",C44,0)</f>
        <v>0</v>
      </c>
      <c r="L44" s="32" t="e">
        <f>IF(NOT(E44="590000"),C44,0)</f>
        <v>#DIV/0!</v>
      </c>
    </row>
    <row r="45" spans="1:13" ht="15" customHeight="1" x14ac:dyDescent="0.35">
      <c r="A45" s="143"/>
      <c r="B45" s="44"/>
      <c r="C45" s="117" t="e">
        <f>$B$39/$F$19</f>
        <v>#DIV/0!</v>
      </c>
      <c r="D45" s="82"/>
      <c r="E45" s="80"/>
      <c r="F45" s="70">
        <v>60123</v>
      </c>
      <c r="G45" s="83"/>
      <c r="H45" s="83"/>
      <c r="I45" s="84"/>
      <c r="J45" s="28"/>
      <c r="K45" s="20">
        <f>IF(E45="590000",C45,0)</f>
        <v>0</v>
      </c>
      <c r="L45" s="21" t="e">
        <f>IF(NOT(E45="590000"),C45,0)</f>
        <v>#DIV/0!</v>
      </c>
    </row>
    <row r="46" spans="1:13" ht="15" customHeight="1" x14ac:dyDescent="0.35">
      <c r="A46" s="143"/>
      <c r="B46" s="45"/>
      <c r="C46" s="119" t="e">
        <f>$B$46/$F$19</f>
        <v>#DIV/0!</v>
      </c>
      <c r="D46" s="89"/>
      <c r="E46" s="90"/>
      <c r="F46" s="75">
        <v>60123</v>
      </c>
      <c r="G46" s="89"/>
      <c r="H46" s="89"/>
      <c r="I46" s="91"/>
      <c r="J46" s="28"/>
      <c r="K46" s="20">
        <f>IF(E46="590000",C46,0)</f>
        <v>0</v>
      </c>
      <c r="L46" s="21" t="e">
        <f>IF(NOT(E46="590000"),C46,0)</f>
        <v>#DIV/0!</v>
      </c>
    </row>
    <row r="47" spans="1:13" ht="15" customHeight="1" x14ac:dyDescent="0.35">
      <c r="A47" s="143"/>
      <c r="B47" s="44"/>
      <c r="C47" s="117" t="e">
        <f>$B$47/$F$19</f>
        <v>#DIV/0!</v>
      </c>
      <c r="D47" s="83"/>
      <c r="E47" s="69"/>
      <c r="F47" s="70">
        <v>60123</v>
      </c>
      <c r="G47" s="83"/>
      <c r="H47" s="83"/>
      <c r="I47" s="84"/>
      <c r="J47" s="28"/>
      <c r="K47" s="22">
        <f>IF(E47="590000",C47,0)</f>
        <v>0</v>
      </c>
      <c r="L47" s="23" t="e">
        <f>IF(NOT(E47="590000"),C47,0)</f>
        <v>#DIV/0!</v>
      </c>
    </row>
    <row r="48" spans="1:13" ht="15" customHeight="1" x14ac:dyDescent="0.35">
      <c r="A48" s="46" t="s">
        <v>46</v>
      </c>
      <c r="B48" s="113">
        <f>SUM(B44:B47)</f>
        <v>0</v>
      </c>
      <c r="C48" s="137" t="str">
        <f>IF($B$48&lt;$B$49,"Amount is Under Eligible ODP for July",IF($B$48&gt;$B$49,"Amount is Over Eligible ODP for July",""))</f>
        <v/>
      </c>
      <c r="D48" s="137"/>
      <c r="E48" s="137"/>
      <c r="F48" s="137"/>
      <c r="G48" s="137"/>
      <c r="H48" s="63" t="s">
        <v>38</v>
      </c>
      <c r="I48" s="78"/>
      <c r="J48" s="111"/>
      <c r="K48" s="138"/>
      <c r="L48" s="138"/>
    </row>
    <row r="49" spans="1:12" ht="15" customHeight="1" thickBot="1" x14ac:dyDescent="0.4">
      <c r="A49" s="47" t="s">
        <v>44</v>
      </c>
      <c r="B49" s="114">
        <f>ROUND($E$24*I20,2)</f>
        <v>0</v>
      </c>
      <c r="C49" s="42"/>
      <c r="D49" s="136"/>
      <c r="E49" s="136"/>
      <c r="F49" s="136"/>
      <c r="G49" s="136"/>
      <c r="H49" s="136"/>
      <c r="I49" s="38"/>
      <c r="J49" s="12"/>
      <c r="K49" s="12"/>
      <c r="L49" s="12"/>
    </row>
    <row r="50" spans="1:12" ht="15" customHeight="1" x14ac:dyDescent="0.35">
      <c r="A50" s="142" t="s">
        <v>8</v>
      </c>
      <c r="B50" s="43"/>
      <c r="C50" s="116" t="e">
        <f>$B$32/$F$19</f>
        <v>#DIV/0!</v>
      </c>
      <c r="D50" s="64"/>
      <c r="E50" s="79"/>
      <c r="F50" s="65">
        <v>60123</v>
      </c>
      <c r="G50" s="64"/>
      <c r="H50" s="66"/>
      <c r="I50" s="81"/>
      <c r="J50" s="28"/>
      <c r="K50" s="31">
        <f>IF(E50="590000",C50,0)</f>
        <v>0</v>
      </c>
      <c r="L50" s="32" t="e">
        <f>IF(NOT(E50="590000"),C50,0)</f>
        <v>#DIV/0!</v>
      </c>
    </row>
    <row r="51" spans="1:12" ht="15" customHeight="1" x14ac:dyDescent="0.35">
      <c r="A51" s="143"/>
      <c r="B51" s="44"/>
      <c r="C51" s="117" t="e">
        <f>$B$33/$F$19</f>
        <v>#DIV/0!</v>
      </c>
      <c r="D51" s="82"/>
      <c r="E51" s="80"/>
      <c r="F51" s="86">
        <v>60123</v>
      </c>
      <c r="G51" s="87"/>
      <c r="H51" s="87"/>
      <c r="I51" s="88"/>
      <c r="J51" s="28"/>
      <c r="K51" s="22">
        <f>IF(E51="590000",C51,0)</f>
        <v>0</v>
      </c>
      <c r="L51" s="23" t="e">
        <f>IF(NOT(E51="590000"),C51,0)</f>
        <v>#DIV/0!</v>
      </c>
    </row>
    <row r="52" spans="1:12" ht="15" customHeight="1" x14ac:dyDescent="0.35">
      <c r="A52" s="143"/>
      <c r="B52" s="44"/>
      <c r="C52" s="117" t="e">
        <f>$B$52/$F$19</f>
        <v>#DIV/0!</v>
      </c>
      <c r="D52" s="83"/>
      <c r="E52" s="69"/>
      <c r="F52" s="70">
        <v>60123</v>
      </c>
      <c r="G52" s="83"/>
      <c r="H52" s="83"/>
      <c r="I52" s="84"/>
      <c r="J52" s="28"/>
      <c r="K52" s="20">
        <f>IF(E52="590000",C52,0)</f>
        <v>0</v>
      </c>
      <c r="L52" s="21" t="e">
        <f>IF(NOT(E52="590000"),C52,0)</f>
        <v>#DIV/0!</v>
      </c>
    </row>
    <row r="53" spans="1:12" ht="15" customHeight="1" x14ac:dyDescent="0.35">
      <c r="A53" s="143"/>
      <c r="B53" s="44"/>
      <c r="C53" s="117" t="e">
        <f>$B$53/$F$19</f>
        <v>#DIV/0!</v>
      </c>
      <c r="D53" s="83"/>
      <c r="E53" s="69"/>
      <c r="F53" s="70">
        <v>60123</v>
      </c>
      <c r="G53" s="83"/>
      <c r="H53" s="83"/>
      <c r="I53" s="84"/>
      <c r="J53" s="28"/>
      <c r="K53" s="22">
        <f>IF(E53="590000",C53,0)</f>
        <v>0</v>
      </c>
      <c r="L53" s="23" t="e">
        <f>IF(NOT(E53="590000"),C53,0)</f>
        <v>#DIV/0!</v>
      </c>
    </row>
    <row r="54" spans="1:12" ht="15" customHeight="1" x14ac:dyDescent="0.35">
      <c r="A54" s="46" t="s">
        <v>46</v>
      </c>
      <c r="B54" s="113">
        <f>SUM(B50:B53)</f>
        <v>0</v>
      </c>
      <c r="C54" s="144" t="str">
        <f>IF($B$54&lt;$B$55,"Amount is Under Eligible ODP for August",IF($B$54&gt;$B$55,"Amount is Over Eligible ODP for August",""))</f>
        <v/>
      </c>
      <c r="D54" s="144"/>
      <c r="E54" s="144"/>
      <c r="F54" s="144"/>
      <c r="G54" s="145"/>
      <c r="H54" s="63" t="s">
        <v>38</v>
      </c>
      <c r="I54" s="78"/>
      <c r="J54" s="111"/>
      <c r="K54" s="146"/>
      <c r="L54" s="146"/>
    </row>
    <row r="55" spans="1:12" ht="15" customHeight="1" thickBot="1" x14ac:dyDescent="0.4">
      <c r="A55" s="47" t="s">
        <v>44</v>
      </c>
      <c r="B55" s="114">
        <f>ROUND($G$24*I20,2)</f>
        <v>0</v>
      </c>
      <c r="C55" s="37"/>
      <c r="D55" s="136"/>
      <c r="E55" s="136"/>
      <c r="F55" s="136"/>
      <c r="G55" s="136"/>
      <c r="H55" s="136"/>
      <c r="I55" s="38"/>
      <c r="J55" s="12"/>
      <c r="K55" s="4"/>
    </row>
    <row r="56" spans="1:12" x14ac:dyDescent="0.35">
      <c r="A56" s="6"/>
      <c r="B56" s="3"/>
      <c r="C56" s="13"/>
      <c r="D56" s="111"/>
      <c r="E56" s="111"/>
      <c r="F56" s="111"/>
      <c r="G56" s="111"/>
      <c r="H56" s="111"/>
      <c r="I56" s="4"/>
      <c r="J56" s="4"/>
      <c r="K56" s="4"/>
    </row>
    <row r="57" spans="1:12" x14ac:dyDescent="0.35">
      <c r="A57" s="4"/>
      <c r="B57" s="4"/>
      <c r="C57" s="4"/>
      <c r="D57" s="4"/>
      <c r="E57" s="15"/>
      <c r="F57" s="4"/>
      <c r="G57" s="4"/>
      <c r="H57" s="4"/>
      <c r="I57" s="4"/>
      <c r="J57" s="4"/>
      <c r="K57" s="4"/>
    </row>
    <row r="58" spans="1:12" x14ac:dyDescent="0.35">
      <c r="A58" s="14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2" x14ac:dyDescent="0.35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2" x14ac:dyDescent="0.3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2" x14ac:dyDescent="0.3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2" x14ac:dyDescent="0.3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2" x14ac:dyDescent="0.35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2" x14ac:dyDescent="0.3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x14ac:dyDescent="0.3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x14ac:dyDescent="0.3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x14ac:dyDescent="0.3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x14ac:dyDescent="0.3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x14ac:dyDescent="0.3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x14ac:dyDescent="0.3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</sheetData>
  <sheetProtection algorithmName="SHA-512" hashValue="ukMxSVyCKXZ1/2elOb96IRlQN9hAJvR5YPXbpiadf3/j7FmWqkQj7PqwFiX0T0ib7zt2r1BrEIvT3xCXZFxsTA==" saltValue="IhsbUIx2sE5sQoUugp20cg==" spinCount="100000" sheet="1" objects="1" scenarios="1"/>
  <mergeCells count="34">
    <mergeCell ref="A16:I16"/>
    <mergeCell ref="B7:C7"/>
    <mergeCell ref="F7:G7"/>
    <mergeCell ref="B8:C8"/>
    <mergeCell ref="F8:G8"/>
    <mergeCell ref="A11:I14"/>
    <mergeCell ref="D55:H55"/>
    <mergeCell ref="A23:B23"/>
    <mergeCell ref="C23:D23"/>
    <mergeCell ref="E23:F23"/>
    <mergeCell ref="G23:I23"/>
    <mergeCell ref="G24:I24"/>
    <mergeCell ref="D43:H43"/>
    <mergeCell ref="A44:A47"/>
    <mergeCell ref="C48:G48"/>
    <mergeCell ref="D49:H49"/>
    <mergeCell ref="A50:A53"/>
    <mergeCell ref="C36:G36"/>
    <mergeCell ref="D37:H37"/>
    <mergeCell ref="A38:A41"/>
    <mergeCell ref="C42:G42"/>
    <mergeCell ref="A32:A35"/>
    <mergeCell ref="E24:F24"/>
    <mergeCell ref="C24:D24"/>
    <mergeCell ref="A24:B24"/>
    <mergeCell ref="C54:G54"/>
    <mergeCell ref="K54:L54"/>
    <mergeCell ref="K48:L48"/>
    <mergeCell ref="K36:L36"/>
    <mergeCell ref="K42:L42"/>
    <mergeCell ref="C27:F27"/>
    <mergeCell ref="B29:D29"/>
    <mergeCell ref="E29:G29"/>
    <mergeCell ref="F30:I30"/>
  </mergeCells>
  <conditionalFormatting sqref="A24">
    <cfRule type="cellIs" dxfId="23" priority="56" operator="greaterThan">
      <formula>10</formula>
    </cfRule>
  </conditionalFormatting>
  <conditionalFormatting sqref="C24">
    <cfRule type="cellIs" dxfId="22" priority="54" operator="greaterThan">
      <formula>20</formula>
    </cfRule>
  </conditionalFormatting>
  <conditionalFormatting sqref="E24">
    <cfRule type="cellIs" dxfId="21" priority="52" operator="greaterThan">
      <formula>20</formula>
    </cfRule>
  </conditionalFormatting>
  <conditionalFormatting sqref="C28">
    <cfRule type="cellIs" dxfId="20" priority="50" operator="greaterThan">
      <formula>2.5</formula>
    </cfRule>
  </conditionalFormatting>
  <conditionalFormatting sqref="E28">
    <cfRule type="cellIs" dxfId="19" priority="49" operator="greaterThan">
      <formula>2</formula>
    </cfRule>
  </conditionalFormatting>
  <conditionalFormatting sqref="F26">
    <cfRule type="cellIs" dxfId="18" priority="46" operator="greaterThan">
      <formula>3</formula>
    </cfRule>
  </conditionalFormatting>
  <conditionalFormatting sqref="J24">
    <cfRule type="cellIs" dxfId="17" priority="45" operator="greaterThan">
      <formula>15</formula>
    </cfRule>
  </conditionalFormatting>
  <conditionalFormatting sqref="G33:G35">
    <cfRule type="expression" dxfId="16" priority="36">
      <formula>IF(E33="590000",ISBLANK(G33),"")</formula>
    </cfRule>
  </conditionalFormatting>
  <conditionalFormatting sqref="G39:G41">
    <cfRule type="expression" dxfId="15" priority="35">
      <formula>IF(E39="590000",ISBLANK(G39),"")</formula>
    </cfRule>
  </conditionalFormatting>
  <conditionalFormatting sqref="G45:G47">
    <cfRule type="expression" dxfId="14" priority="34">
      <formula>IF(E45="590000",ISBLANK(G45),"")</formula>
    </cfRule>
  </conditionalFormatting>
  <conditionalFormatting sqref="G51:G53">
    <cfRule type="expression" dxfId="13" priority="33">
      <formula>IF(E51="590000",ISBLANK(G51),"")</formula>
    </cfRule>
  </conditionalFormatting>
  <conditionalFormatting sqref="G24">
    <cfRule type="expression" dxfId="12" priority="31">
      <formula>$G$24&gt;10</formula>
    </cfRule>
  </conditionalFormatting>
  <conditionalFormatting sqref="B36">
    <cfRule type="expression" priority="21">
      <formula>$B$36=$B$37</formula>
    </cfRule>
  </conditionalFormatting>
  <conditionalFormatting sqref="B42">
    <cfRule type="expression" priority="20">
      <formula>$B$42=$B$43</formula>
    </cfRule>
  </conditionalFormatting>
  <conditionalFormatting sqref="B48">
    <cfRule type="expression" priority="19">
      <formula>$B$48=$B$49</formula>
    </cfRule>
  </conditionalFormatting>
  <conditionalFormatting sqref="I17">
    <cfRule type="expression" priority="18">
      <formula>$I$17=$I$18</formula>
    </cfRule>
  </conditionalFormatting>
  <conditionalFormatting sqref="B29:D29">
    <cfRule type="cellIs" dxfId="11" priority="12" operator="greaterThan">
      <formula>"B31"</formula>
    </cfRule>
    <cfRule type="cellIs" dxfId="10" priority="16" operator="greaterThan">
      <formula>"B31"</formula>
    </cfRule>
    <cfRule type="expression" dxfId="9" priority="17">
      <formula>"Error - Please reduce OSP ODP to 2.5 months"</formula>
    </cfRule>
  </conditionalFormatting>
  <conditionalFormatting sqref="E29:G29">
    <cfRule type="cellIs" dxfId="8" priority="13" operator="greaterThan">
      <formula>"E31"</formula>
    </cfRule>
    <cfRule type="cellIs" dxfId="7" priority="15" operator="greaterThan">
      <formula>"E31"</formula>
    </cfRule>
  </conditionalFormatting>
  <conditionalFormatting sqref="N48">
    <cfRule type="cellIs" dxfId="6" priority="14" operator="greaterThan">
      <formula>"E24"</formula>
    </cfRule>
  </conditionalFormatting>
  <conditionalFormatting sqref="G32">
    <cfRule type="expression" dxfId="5" priority="9">
      <formula>IF(E32="590000",ISBLANK(G32),"")</formula>
    </cfRule>
  </conditionalFormatting>
  <conditionalFormatting sqref="C36:G36 C42:G42 C48:G48 C54:G54">
    <cfRule type="notContainsBlanks" dxfId="4" priority="8">
      <formula>LEN(TRIM(C36))&gt;0</formula>
    </cfRule>
  </conditionalFormatting>
  <conditionalFormatting sqref="B54">
    <cfRule type="expression" priority="7">
      <formula>$B$42=$B$43</formula>
    </cfRule>
  </conditionalFormatting>
  <conditionalFormatting sqref="C27:F27">
    <cfRule type="notContainsBlanks" dxfId="3" priority="57">
      <formula>LEN(TRIM(C27))&gt;0</formula>
    </cfRule>
  </conditionalFormatting>
  <conditionalFormatting sqref="G38">
    <cfRule type="expression" dxfId="2" priority="3">
      <formula>IF(E38="590000",ISBLANK(G38),"")</formula>
    </cfRule>
  </conditionalFormatting>
  <conditionalFormatting sqref="G44">
    <cfRule type="expression" dxfId="1" priority="2">
      <formula>IF(E44="590000",ISBLANK(G44),"")</formula>
    </cfRule>
  </conditionalFormatting>
  <conditionalFormatting sqref="G50">
    <cfRule type="expression" dxfId="0" priority="1">
      <formula>IF(E50="590000",ISBLANK(G50),"")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Academic Year</vt:lpstr>
      <vt:lpstr>Summer</vt:lpstr>
      <vt:lpstr>'Academic Year'!Print_Area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Gassen</dc:creator>
  <cp:lastModifiedBy>Didinger, Alexis P.</cp:lastModifiedBy>
  <cp:lastPrinted>2016-02-05T18:31:04Z</cp:lastPrinted>
  <dcterms:created xsi:type="dcterms:W3CDTF">2011-03-15T12:49:56Z</dcterms:created>
  <dcterms:modified xsi:type="dcterms:W3CDTF">2021-01-26T15:02:29Z</dcterms:modified>
</cp:coreProperties>
</file>